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mc:AlternateContent xmlns:mc="http://schemas.openxmlformats.org/markup-compatibility/2006">
    <mc:Choice Requires="x15">
      <x15ac:absPath xmlns:x15ac="http://schemas.microsoft.com/office/spreadsheetml/2010/11/ac" url="C:\Users\andrew.wolf@sao.wa.gov\OneDrive - Washington State Executive Branch Agencies\Desktop\"/>
    </mc:Choice>
  </mc:AlternateContent>
  <xr:revisionPtr revIDLastSave="0" documentId="13_ncr:1_{F65BB4F1-AD61-48F9-BAF0-3EFAA6C583E8}" xr6:coauthVersionLast="47" xr6:coauthVersionMax="47" xr10:uidLastSave="{00000000-0000-0000-0000-000000000000}"/>
  <bookViews>
    <workbookView xWindow="-5025" yWindow="-16320" windowWidth="29040" windowHeight="15840"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LEOFF_2'!$A$42:$Z$82</definedName>
    <definedName name="_xlnm.Print_Area" localSheetId="3">'1,2,3 - PERS_2-3'!$G$33:$AA$50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6" l="1"/>
  <c r="F86" i="9" l="1"/>
  <c r="P65" i="9"/>
  <c r="O65" i="9"/>
  <c r="F83" i="8"/>
  <c r="U44" i="8"/>
  <c r="J62" i="8"/>
  <c r="I62" i="8"/>
  <c r="H62" i="8"/>
  <c r="G62" i="8"/>
  <c r="F65" i="9"/>
  <c r="F62" i="8"/>
  <c r="H70" i="1" l="1"/>
  <c r="F76" i="1"/>
  <c r="F95" i="9"/>
  <c r="F91" i="8"/>
  <c r="F84" i="1"/>
  <c r="F56" i="7"/>
  <c r="I41" i="7"/>
  <c r="H56" i="1"/>
  <c r="I56" i="1"/>
  <c r="J56" i="1"/>
  <c r="K56" i="1"/>
  <c r="L56" i="1"/>
  <c r="M56" i="1"/>
  <c r="N56" i="1"/>
  <c r="O56" i="1"/>
  <c r="P56" i="1"/>
  <c r="Q56" i="1"/>
  <c r="R56" i="1"/>
  <c r="G56" i="1"/>
  <c r="U44" i="1"/>
  <c r="V44" i="1"/>
  <c r="U45" i="1"/>
  <c r="V45" i="1"/>
  <c r="U46" i="1"/>
  <c r="V46" i="1"/>
  <c r="U47" i="1"/>
  <c r="V47" i="1"/>
  <c r="V43" i="1"/>
  <c r="U43" i="1"/>
  <c r="H20" i="11"/>
  <c r="C20" i="11"/>
  <c r="C29" i="11" s="1"/>
  <c r="C30" i="11" s="1"/>
  <c r="C32" i="11" s="1"/>
  <c r="C45" i="8"/>
  <c r="C46" i="1"/>
  <c r="B26" i="1"/>
  <c r="C25" i="1"/>
  <c r="C38" i="7"/>
  <c r="C37" i="7"/>
  <c r="C36" i="7"/>
  <c r="F50" i="7"/>
  <c r="C34" i="7"/>
  <c r="B34" i="7"/>
  <c r="B24" i="7"/>
  <c r="C23" i="7"/>
  <c r="H65" i="9"/>
  <c r="I65" i="9"/>
  <c r="J65" i="9"/>
  <c r="K65" i="9"/>
  <c r="L65" i="9"/>
  <c r="M65" i="9"/>
  <c r="N65" i="9"/>
  <c r="Q65" i="9"/>
  <c r="R65" i="9"/>
  <c r="G65" i="9"/>
  <c r="U49" i="9"/>
  <c r="V49" i="9"/>
  <c r="U50" i="9"/>
  <c r="V50" i="9"/>
  <c r="U51" i="9"/>
  <c r="V51" i="9"/>
  <c r="U52" i="9"/>
  <c r="V52" i="9"/>
  <c r="U53" i="9"/>
  <c r="V53" i="9"/>
  <c r="V48" i="9"/>
  <c r="U48" i="9"/>
  <c r="K62" i="8"/>
  <c r="L62" i="8"/>
  <c r="M62" i="8"/>
  <c r="N62" i="8"/>
  <c r="O62" i="8"/>
  <c r="P62" i="8"/>
  <c r="Q62" i="8"/>
  <c r="R62" i="8"/>
  <c r="U45" i="8"/>
  <c r="V45" i="8"/>
  <c r="U46" i="8"/>
  <c r="V46" i="8"/>
  <c r="U47" i="8"/>
  <c r="V47" i="8"/>
  <c r="U48" i="8"/>
  <c r="V48" i="8"/>
  <c r="U49" i="8"/>
  <c r="V49" i="8"/>
  <c r="V44" i="8"/>
  <c r="W44" i="8" s="1"/>
  <c r="F49" i="9"/>
  <c r="F50" i="9" s="1"/>
  <c r="F51" i="9" s="1"/>
  <c r="F52" i="9" s="1"/>
  <c r="F53" i="9" s="1"/>
  <c r="F54" i="9" s="1"/>
  <c r="F55" i="9" s="1"/>
  <c r="F56" i="9" s="1"/>
  <c r="F57" i="9" s="1"/>
  <c r="F58" i="9" s="1"/>
  <c r="F59" i="9" s="1"/>
  <c r="F60" i="9" s="1"/>
  <c r="F61" i="9" s="1"/>
  <c r="F62" i="9" s="1"/>
  <c r="F63" i="9" s="1"/>
  <c r="F64" i="9" s="1"/>
  <c r="F45" i="8"/>
  <c r="F46" i="8" s="1"/>
  <c r="F47" i="8" s="1"/>
  <c r="F48" i="8" s="1"/>
  <c r="F49" i="8" s="1"/>
  <c r="F50" i="8" s="1"/>
  <c r="F51" i="8" s="1"/>
  <c r="F52" i="8" s="1"/>
  <c r="F53" i="8" s="1"/>
  <c r="F54" i="8" s="1"/>
  <c r="F55" i="8" s="1"/>
  <c r="F56" i="8" s="1"/>
  <c r="F57" i="8" s="1"/>
  <c r="F58" i="8" s="1"/>
  <c r="F59" i="8" s="1"/>
  <c r="F60" i="8" s="1"/>
  <c r="F61" i="8" s="1"/>
  <c r="F44" i="1"/>
  <c r="F45" i="1" s="1"/>
  <c r="F46" i="1" s="1"/>
  <c r="F47" i="1" s="1"/>
  <c r="F48" i="1" s="1"/>
  <c r="F49" i="1" s="1"/>
  <c r="F50" i="1" s="1"/>
  <c r="F51" i="1" s="1"/>
  <c r="F52" i="1" s="1"/>
  <c r="F53" i="1" s="1"/>
  <c r="F54" i="1" s="1"/>
  <c r="F55" i="1" s="1"/>
  <c r="Y45" i="14"/>
  <c r="X45" i="14"/>
  <c r="B85" i="1"/>
  <c r="AF54" i="14"/>
  <c r="AF53" i="14"/>
  <c r="AB54" i="14"/>
  <c r="AB53" i="14"/>
  <c r="T54" i="14"/>
  <c r="T53" i="14"/>
  <c r="S28" i="14"/>
  <c r="S29" i="14" s="1"/>
  <c r="S30" i="14" s="1"/>
  <c r="S31" i="14" s="1"/>
  <c r="S32" i="14" s="1"/>
  <c r="G7"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X8" i="14"/>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AD9" i="14"/>
  <c r="AB9" i="14"/>
  <c r="AB50" i="14" s="1"/>
  <c r="X9" i="14"/>
  <c r="AA4" i="14"/>
  <c r="AH11" i="14" s="1"/>
  <c r="Z4" i="14"/>
  <c r="AF11" i="14" s="1"/>
  <c r="AF52" i="14" s="1"/>
  <c r="W4" i="14"/>
  <c r="Z10" i="14" s="1"/>
  <c r="U4" i="14"/>
  <c r="W18" i="14" s="1"/>
  <c r="T4" i="14"/>
  <c r="T10" i="14" s="1"/>
  <c r="T51" i="14" s="1"/>
  <c r="A15" i="9"/>
  <c r="A14" i="9"/>
  <c r="A12" i="9"/>
  <c r="A11" i="9"/>
  <c r="A8" i="9"/>
  <c r="A7" i="9"/>
  <c r="A11" i="10"/>
  <c r="A10" i="10"/>
  <c r="A7" i="10"/>
  <c r="A6" i="10"/>
  <c r="A8" i="8"/>
  <c r="A7" i="8"/>
  <c r="A7" i="1"/>
  <c r="A6" i="1"/>
  <c r="A15" i="8"/>
  <c r="A14" i="8"/>
  <c r="A12" i="8"/>
  <c r="A11" i="8"/>
  <c r="A14" i="1"/>
  <c r="A13" i="1"/>
  <c r="A11" i="1"/>
  <c r="A10" i="1"/>
  <c r="AD49" i="14" l="1"/>
  <c r="X51" i="14"/>
  <c r="X49" i="14"/>
  <c r="AD50" i="14"/>
  <c r="W43" i="1"/>
  <c r="X54" i="14"/>
  <c r="X53" i="14"/>
  <c r="X50" i="14"/>
  <c r="AD54" i="14"/>
  <c r="AD53" i="14"/>
  <c r="X52" i="14"/>
  <c r="W47" i="1"/>
  <c r="W46" i="1"/>
  <c r="W45" i="1"/>
  <c r="W44" i="1"/>
  <c r="W49" i="8"/>
  <c r="W48" i="8"/>
  <c r="W47" i="8"/>
  <c r="W46" i="8"/>
  <c r="W45" i="8"/>
  <c r="D33" i="11"/>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D55" i="14" l="1"/>
  <c r="X55" i="14"/>
  <c r="AF55" i="14"/>
  <c r="T55" i="14"/>
  <c r="T12" i="14"/>
  <c r="AF12" i="14"/>
  <c r="W34" i="14"/>
  <c r="V12" i="14"/>
  <c r="V34" i="14"/>
  <c r="AH12" i="14"/>
  <c r="Z12" i="14"/>
  <c r="AI23" i="14" l="1"/>
  <c r="AA23" i="14"/>
  <c r="V23" i="14"/>
  <c r="W23" i="14"/>
  <c r="AH23" i="14"/>
  <c r="AI34" i="14"/>
  <c r="AH34" i="14"/>
  <c r="AA34" i="14"/>
  <c r="Z34" i="14"/>
  <c r="Z23" i="14"/>
  <c r="B46" i="9" l="1"/>
  <c r="C46" i="9"/>
  <c r="C58" i="9" s="1"/>
  <c r="C59" i="9" s="1"/>
  <c r="C60" i="9" s="1"/>
  <c r="C61" i="9" s="1"/>
  <c r="C62" i="9" s="1"/>
  <c r="C63" i="9" s="1"/>
  <c r="C64" i="9" s="1"/>
  <c r="C65" i="9" s="1"/>
  <c r="C66" i="9" s="1"/>
  <c r="C67" i="9" s="1"/>
  <c r="C29" i="10"/>
  <c r="B29" i="10"/>
  <c r="C42" i="8"/>
  <c r="C54" i="8" s="1"/>
  <c r="C55" i="8" s="1"/>
  <c r="C56" i="8" s="1"/>
  <c r="C57" i="8" s="1"/>
  <c r="C58" i="8" s="1"/>
  <c r="C59" i="8" s="1"/>
  <c r="C60" i="8" s="1"/>
  <c r="C61" i="8" s="1"/>
  <c r="C62" i="8" s="1"/>
  <c r="C63" i="8" s="1"/>
  <c r="C64" i="8" s="1"/>
  <c r="B42" i="8"/>
  <c r="B41" i="1"/>
  <c r="C41" i="1"/>
  <c r="C54" i="1" s="1"/>
  <c r="C55" i="1" s="1"/>
  <c r="C56" i="1" s="1"/>
  <c r="C57" i="1" s="1"/>
  <c r="C58" i="1" s="1"/>
  <c r="C59" i="1" s="1"/>
  <c r="W53" i="9" l="1"/>
  <c r="B30" i="10" l="1"/>
  <c r="B57" i="7" l="1"/>
  <c r="W49" i="9" l="1"/>
  <c r="W48" i="9"/>
  <c r="J16" i="6" l="1"/>
  <c r="I16" i="6"/>
  <c r="H16" i="6"/>
  <c r="B96" i="9" l="1"/>
  <c r="F45" i="10"/>
  <c r="D45" i="10"/>
  <c r="B92" i="8"/>
  <c r="C41" i="9" l="1"/>
  <c r="B40" i="9" l="1"/>
  <c r="F94" i="9" s="1"/>
  <c r="B51" i="10"/>
  <c r="C32" i="10"/>
  <c r="C30" i="10"/>
  <c r="L11" i="10"/>
  <c r="F51" i="10" s="1"/>
  <c r="J11" i="10"/>
  <c r="I31" i="10" s="1"/>
  <c r="I11" i="10"/>
  <c r="F16" i="2" s="1"/>
  <c r="H11" i="10"/>
  <c r="F15" i="2" s="1"/>
  <c r="F11" i="10"/>
  <c r="H31" i="10" s="1"/>
  <c r="E11" i="10"/>
  <c r="H29" i="10" s="1"/>
  <c r="D11" i="10"/>
  <c r="F7" i="2" s="1"/>
  <c r="C11" i="10"/>
  <c r="J10" i="10"/>
  <c r="I10" i="10"/>
  <c r="H10" i="10"/>
  <c r="F10" i="10"/>
  <c r="E10" i="10"/>
  <c r="D10" i="10"/>
  <c r="C10" i="10"/>
  <c r="K7" i="10"/>
  <c r="K11" i="10" s="1"/>
  <c r="C19" i="10" s="1"/>
  <c r="G11" i="10"/>
  <c r="K10" i="10"/>
  <c r="B18" i="10" s="1"/>
  <c r="C33" i="10"/>
  <c r="G11" i="2"/>
  <c r="G88" i="9" l="1"/>
  <c r="B95" i="9" s="1"/>
  <c r="E44" i="10"/>
  <c r="I27" i="10"/>
  <c r="F9" i="2"/>
  <c r="F8" i="2"/>
  <c r="B44" i="10"/>
  <c r="B17" i="10"/>
  <c r="H23" i="11"/>
  <c r="H24" i="11" s="1"/>
  <c r="B43" i="10"/>
  <c r="C16" i="10"/>
  <c r="I29" i="10"/>
  <c r="H27" i="10"/>
  <c r="F17" i="2"/>
  <c r="F19" i="2" s="1"/>
  <c r="F4" i="2"/>
  <c r="B49" i="10"/>
  <c r="C44" i="10"/>
  <c r="C34" i="10"/>
  <c r="B32" i="10"/>
  <c r="D32" i="10" s="1"/>
  <c r="B34" i="10"/>
  <c r="E43" i="10"/>
  <c r="G10" i="10"/>
  <c r="C43" i="10" s="1"/>
  <c r="E11" i="2"/>
  <c r="D87" i="9"/>
  <c r="D86" i="9"/>
  <c r="H80" i="9"/>
  <c r="C49" i="9"/>
  <c r="C47" i="9"/>
  <c r="B47" i="9"/>
  <c r="C26" i="9"/>
  <c r="B27" i="9"/>
  <c r="L12" i="9"/>
  <c r="F92" i="9" s="1"/>
  <c r="J12" i="9"/>
  <c r="I12" i="9"/>
  <c r="H12" i="9"/>
  <c r="F12" i="9"/>
  <c r="E12" i="9"/>
  <c r="D12" i="9"/>
  <c r="C12" i="9"/>
  <c r="C23" i="11" s="1"/>
  <c r="C24" i="11" s="1"/>
  <c r="J11" i="9"/>
  <c r="I11" i="9"/>
  <c r="H11" i="9"/>
  <c r="F11" i="9"/>
  <c r="E11" i="9"/>
  <c r="D11" i="9"/>
  <c r="C11" i="9"/>
  <c r="K8" i="9"/>
  <c r="K12" i="9" s="1"/>
  <c r="C25" i="9" s="1"/>
  <c r="G8" i="9"/>
  <c r="G12" i="9" s="1"/>
  <c r="K11" i="9"/>
  <c r="G11" i="9"/>
  <c r="A20" i="10" l="1"/>
  <c r="B20" i="10"/>
  <c r="C20" i="10"/>
  <c r="H25" i="11"/>
  <c r="AG57" i="14"/>
  <c r="AG58" i="14" s="1"/>
  <c r="F12" i="2"/>
  <c r="H38" i="10"/>
  <c r="I38" i="10"/>
  <c r="D88" i="9"/>
  <c r="B92" i="9" s="1"/>
  <c r="B45" i="10"/>
  <c r="B47" i="10" s="1"/>
  <c r="G16" i="2"/>
  <c r="I73" i="9"/>
  <c r="D34" i="10"/>
  <c r="I75" i="9"/>
  <c r="G17" i="2"/>
  <c r="B87" i="9"/>
  <c r="B21" i="9"/>
  <c r="G4" i="2"/>
  <c r="E45" i="10"/>
  <c r="B50" i="10" s="1"/>
  <c r="H71" i="9"/>
  <c r="G7" i="2"/>
  <c r="C51" i="9"/>
  <c r="H73" i="9"/>
  <c r="G8" i="2"/>
  <c r="B86" i="9"/>
  <c r="C20" i="9"/>
  <c r="H75" i="9"/>
  <c r="G9" i="2"/>
  <c r="I71" i="9"/>
  <c r="G15" i="2"/>
  <c r="B33" i="10"/>
  <c r="D33" i="10" s="1"/>
  <c r="C45" i="10"/>
  <c r="C50" i="9"/>
  <c r="B49" i="9"/>
  <c r="D49" i="9" s="1"/>
  <c r="B50" i="9"/>
  <c r="C22" i="9"/>
  <c r="C86" i="9"/>
  <c r="B24" i="9"/>
  <c r="E86" i="9"/>
  <c r="B51" i="9"/>
  <c r="C87" i="9"/>
  <c r="B23" i="9"/>
  <c r="E87" i="9"/>
  <c r="C28" i="9" l="1"/>
  <c r="B28" i="9"/>
  <c r="A28" i="9"/>
  <c r="D35" i="10"/>
  <c r="B88" i="9"/>
  <c r="B90" i="9" s="1"/>
  <c r="D51" i="9"/>
  <c r="C88" i="9"/>
  <c r="B91" i="9" s="1"/>
  <c r="G45" i="10"/>
  <c r="C25" i="11"/>
  <c r="E88" i="9"/>
  <c r="B93" i="9" s="1"/>
  <c r="B48" i="10"/>
  <c r="B53" i="10" s="1"/>
  <c r="D50" i="9"/>
  <c r="D52" i="9" l="1"/>
  <c r="D55" i="9" s="1"/>
  <c r="F21" i="2"/>
  <c r="D84" i="8" l="1"/>
  <c r="D83" i="8"/>
  <c r="H77" i="8"/>
  <c r="C43" i="8"/>
  <c r="B43" i="8"/>
  <c r="C26" i="8"/>
  <c r="B27" i="8"/>
  <c r="L12" i="8"/>
  <c r="F89" i="8" s="1"/>
  <c r="J12" i="8"/>
  <c r="I12" i="8"/>
  <c r="H12" i="8"/>
  <c r="F12" i="8"/>
  <c r="E12" i="8"/>
  <c r="D12" i="8"/>
  <c r="C12" i="8"/>
  <c r="J11" i="8"/>
  <c r="I11" i="8"/>
  <c r="H11" i="8"/>
  <c r="F11" i="8"/>
  <c r="E11" i="8"/>
  <c r="D11" i="8"/>
  <c r="C11" i="8"/>
  <c r="B83" i="8" s="1"/>
  <c r="K8" i="8"/>
  <c r="K12" i="8" s="1"/>
  <c r="G8" i="8"/>
  <c r="G12" i="8" s="1"/>
  <c r="C84" i="8" s="1"/>
  <c r="K11" i="8"/>
  <c r="C46" i="8"/>
  <c r="C11" i="2"/>
  <c r="E4" i="2" l="1"/>
  <c r="B21" i="8"/>
  <c r="E16" i="2"/>
  <c r="I70" i="8"/>
  <c r="H72" i="8"/>
  <c r="E9" i="2"/>
  <c r="I72" i="8"/>
  <c r="E17" i="2"/>
  <c r="D85" i="8"/>
  <c r="B89" i="8" s="1"/>
  <c r="I68" i="8"/>
  <c r="E15" i="2"/>
  <c r="H68" i="8"/>
  <c r="E7" i="2"/>
  <c r="H70" i="8"/>
  <c r="E8" i="2"/>
  <c r="B84" i="8"/>
  <c r="B24" i="8"/>
  <c r="B47" i="8"/>
  <c r="E83" i="8"/>
  <c r="C25" i="8"/>
  <c r="E84" i="8"/>
  <c r="C20" i="8"/>
  <c r="B45" i="8"/>
  <c r="D45" i="8" s="1"/>
  <c r="B23" i="8"/>
  <c r="C47" i="8"/>
  <c r="G11" i="8"/>
  <c r="W52" i="9" l="1"/>
  <c r="W51" i="9"/>
  <c r="W50" i="9"/>
  <c r="D47" i="8"/>
  <c r="E85" i="8"/>
  <c r="B90" i="8" s="1"/>
  <c r="B85" i="8"/>
  <c r="B87" i="8" s="1"/>
  <c r="C83" i="8"/>
  <c r="B46" i="8"/>
  <c r="D46" i="8" s="1"/>
  <c r="C22" i="8"/>
  <c r="C28" i="8" l="1"/>
  <c r="B28" i="8"/>
  <c r="A28" i="8"/>
  <c r="D48" i="8"/>
  <c r="D51" i="8" s="1"/>
  <c r="C85" i="8"/>
  <c r="B88" i="8" l="1"/>
  <c r="D77" i="1"/>
  <c r="D49" i="7" l="1"/>
  <c r="D48" i="7"/>
  <c r="L11" i="7"/>
  <c r="F54" i="7" s="1"/>
  <c r="J11" i="7"/>
  <c r="J36" i="7" s="1"/>
  <c r="I11" i="7"/>
  <c r="J34" i="7" s="1"/>
  <c r="H11" i="7"/>
  <c r="J32" i="7" s="1"/>
  <c r="F11" i="7"/>
  <c r="I36" i="7" s="1"/>
  <c r="E11" i="7"/>
  <c r="I34" i="7" s="1"/>
  <c r="D11" i="7"/>
  <c r="I32" i="7" s="1"/>
  <c r="C11" i="7"/>
  <c r="C20" i="7" s="1"/>
  <c r="J10" i="7"/>
  <c r="I10" i="7"/>
  <c r="H10" i="7"/>
  <c r="F10" i="7"/>
  <c r="E10" i="7"/>
  <c r="D10" i="7"/>
  <c r="C10" i="7"/>
  <c r="B48" i="7" s="1"/>
  <c r="K7" i="7"/>
  <c r="K11" i="7" s="1"/>
  <c r="C22" i="7" s="1"/>
  <c r="G7" i="7"/>
  <c r="G11" i="7" s="1"/>
  <c r="C49" i="7" s="1"/>
  <c r="D76" i="1"/>
  <c r="D78" i="1" s="1"/>
  <c r="B82" i="1" s="1"/>
  <c r="E28" i="6"/>
  <c r="D28" i="6"/>
  <c r="C28" i="6"/>
  <c r="E25" i="6"/>
  <c r="D25" i="6"/>
  <c r="C25" i="6"/>
  <c r="E22" i="6"/>
  <c r="D22" i="6"/>
  <c r="C22" i="6"/>
  <c r="E19" i="6"/>
  <c r="D19" i="6"/>
  <c r="E16" i="6"/>
  <c r="D16" i="6"/>
  <c r="C16" i="6"/>
  <c r="B36" i="7" l="1"/>
  <c r="B19" i="7"/>
  <c r="C4" i="2"/>
  <c r="C8" i="2"/>
  <c r="C9" i="2"/>
  <c r="C15" i="2"/>
  <c r="U57" i="14"/>
  <c r="U58" i="14" s="1"/>
  <c r="C7" i="2"/>
  <c r="C16" i="2"/>
  <c r="D50" i="7"/>
  <c r="C17" i="2"/>
  <c r="B49" i="7"/>
  <c r="K10" i="7"/>
  <c r="E48" i="7" s="1"/>
  <c r="B56" i="7"/>
  <c r="E49" i="7"/>
  <c r="D36" i="7"/>
  <c r="G10" i="7"/>
  <c r="B37" i="7" s="1"/>
  <c r="B54" i="7" l="1"/>
  <c r="B21" i="7"/>
  <c r="B38" i="7"/>
  <c r="B50" i="7"/>
  <c r="B52" i="7" s="1"/>
  <c r="D37" i="7"/>
  <c r="C48" i="7"/>
  <c r="I42" i="7"/>
  <c r="J42" i="7"/>
  <c r="C12" i="2"/>
  <c r="C19" i="2"/>
  <c r="D38" i="7"/>
  <c r="E50" i="7"/>
  <c r="B55" i="7" s="1"/>
  <c r="D39" i="7" l="1"/>
  <c r="D42" i="7" s="1"/>
  <c r="F55" i="7" s="1"/>
  <c r="B25" i="7"/>
  <c r="C25" i="7"/>
  <c r="A25" i="7"/>
  <c r="F58" i="7"/>
  <c r="C50" i="7"/>
  <c r="G50" i="7" s="1"/>
  <c r="B53" i="7" l="1"/>
  <c r="B58" i="7" s="1"/>
  <c r="C21" i="2" l="1"/>
  <c r="E60" i="7"/>
  <c r="D11" i="2"/>
  <c r="H11" i="2" s="1"/>
  <c r="C45" i="1" l="1"/>
  <c r="C44" i="1" l="1"/>
  <c r="K7" i="1"/>
  <c r="G7" i="1"/>
  <c r="C11" i="1" l="1"/>
  <c r="B20" i="1" s="1"/>
  <c r="B77" i="1" l="1"/>
  <c r="D4" i="2"/>
  <c r="J10" i="1"/>
  <c r="I10" i="1"/>
  <c r="H10" i="1"/>
  <c r="G10" i="1"/>
  <c r="C21" i="1" s="1"/>
  <c r="F10" i="1"/>
  <c r="E10" i="1"/>
  <c r="D10" i="1"/>
  <c r="C10" i="1"/>
  <c r="C19" i="1" s="1"/>
  <c r="L11" i="1"/>
  <c r="F82" i="1" s="1"/>
  <c r="K11" i="1"/>
  <c r="C24" i="1" s="1"/>
  <c r="J11" i="1"/>
  <c r="I11" i="1"/>
  <c r="H11" i="1"/>
  <c r="I60" i="1" s="1"/>
  <c r="G11" i="1"/>
  <c r="B22" i="1" s="1"/>
  <c r="F11" i="1"/>
  <c r="E11" i="1"/>
  <c r="D11" i="1"/>
  <c r="H60" i="1" s="1"/>
  <c r="B76" i="1" l="1"/>
  <c r="C76" i="1"/>
  <c r="B45" i="1"/>
  <c r="B78" i="1"/>
  <c r="B80" i="1" s="1"/>
  <c r="K5" i="2"/>
  <c r="K6" i="2"/>
  <c r="D16" i="2"/>
  <c r="H16" i="2" s="1"/>
  <c r="I63" i="1"/>
  <c r="D17" i="2"/>
  <c r="H17" i="2" s="1"/>
  <c r="I65" i="1"/>
  <c r="D15" i="2"/>
  <c r="H15" i="2" s="1"/>
  <c r="E77" i="1"/>
  <c r="D9" i="2"/>
  <c r="H9" i="2" s="1"/>
  <c r="H65" i="1"/>
  <c r="D7" i="2"/>
  <c r="H7" i="2" s="1"/>
  <c r="D8" i="2"/>
  <c r="H8" i="2" s="1"/>
  <c r="H63" i="1"/>
  <c r="C77" i="1"/>
  <c r="C78" i="1" s="1"/>
  <c r="B81" i="1" s="1"/>
  <c r="D45" i="1"/>
  <c r="K10" i="1"/>
  <c r="B23" i="1" s="1"/>
  <c r="B44" i="1"/>
  <c r="D44" i="1" s="1"/>
  <c r="C42" i="1"/>
  <c r="B42" i="1"/>
  <c r="E76" i="1" l="1"/>
  <c r="B46" i="1"/>
  <c r="C27" i="1"/>
  <c r="B27" i="1"/>
  <c r="E78" i="1"/>
  <c r="B83" i="1" s="1"/>
  <c r="D46" i="1"/>
  <c r="D47" i="1" s="1"/>
  <c r="D50" i="1" s="1"/>
  <c r="B30" i="1" l="1"/>
  <c r="D53" i="1"/>
  <c r="D55" i="1"/>
  <c r="D54" i="1"/>
  <c r="C31" i="1"/>
  <c r="D58" i="1"/>
  <c r="D57" i="1"/>
  <c r="D56" i="1"/>
  <c r="A27" i="1"/>
  <c r="S49" i="1" l="1"/>
  <c r="T49" i="1"/>
  <c r="S52" i="1"/>
  <c r="U52" i="1" s="1"/>
  <c r="V41" i="14" s="1"/>
  <c r="T52" i="1"/>
  <c r="V52" i="1" s="1"/>
  <c r="W41" i="14" s="1"/>
  <c r="S50" i="1"/>
  <c r="U50" i="1" s="1"/>
  <c r="V39" i="14" s="1"/>
  <c r="T50" i="1"/>
  <c r="V50" i="1" s="1"/>
  <c r="W39" i="14" s="1"/>
  <c r="D59" i="1"/>
  <c r="S53" i="1"/>
  <c r="U53" i="1" s="1"/>
  <c r="V42" i="14" s="1"/>
  <c r="T53" i="1"/>
  <c r="V53" i="1" s="1"/>
  <c r="W42" i="14" s="1"/>
  <c r="S54" i="1"/>
  <c r="U54" i="1" s="1"/>
  <c r="V43" i="14" s="1"/>
  <c r="T54" i="1"/>
  <c r="S51" i="1"/>
  <c r="U51" i="1" s="1"/>
  <c r="V40" i="14" s="1"/>
  <c r="T51" i="1"/>
  <c r="V51" i="1" s="1"/>
  <c r="W40" i="14" s="1"/>
  <c r="U48" i="1"/>
  <c r="V49" i="1"/>
  <c r="C36" i="1" s="1"/>
  <c r="A31" i="1"/>
  <c r="A30" i="1"/>
  <c r="D60" i="1"/>
  <c r="T55" i="1" l="1"/>
  <c r="V55" i="1" s="1"/>
  <c r="W44" i="14" s="1"/>
  <c r="S55" i="1"/>
  <c r="U55" i="1" s="1"/>
  <c r="U49" i="1"/>
  <c r="B35" i="1" s="1"/>
  <c r="V48" i="1"/>
  <c r="V54" i="1"/>
  <c r="W43" i="14" s="1"/>
  <c r="W53" i="1"/>
  <c r="W52" i="1"/>
  <c r="W51" i="1"/>
  <c r="W50" i="1"/>
  <c r="T56" i="1" l="1"/>
  <c r="V56" i="1" s="1"/>
  <c r="H68" i="1" s="1"/>
  <c r="W55" i="1"/>
  <c r="V44" i="14"/>
  <c r="S56" i="1"/>
  <c r="U56" i="1" s="1"/>
  <c r="I68" i="1" s="1"/>
  <c r="W48" i="1"/>
  <c r="W54" i="1"/>
  <c r="W56" i="1" s="1"/>
  <c r="F77" i="1" s="1"/>
  <c r="A34" i="1"/>
  <c r="V53" i="14"/>
  <c r="W45" i="14"/>
  <c r="C34" i="1"/>
  <c r="B34" i="1"/>
  <c r="V45" i="14"/>
  <c r="W49" i="1"/>
  <c r="F83" i="1" s="1"/>
  <c r="V50" i="14"/>
  <c r="V51" i="14"/>
  <c r="V52" i="14"/>
  <c r="F86" i="1" l="1"/>
  <c r="V49" i="14"/>
  <c r="V54" i="14"/>
  <c r="W57" i="14"/>
  <c r="I72" i="1"/>
  <c r="F78" i="1"/>
  <c r="B84" i="1" s="1"/>
  <c r="V55" i="14" l="1"/>
  <c r="W58" i="14" s="1"/>
  <c r="H72" i="1"/>
  <c r="D18" i="2"/>
  <c r="B86" i="1"/>
  <c r="G78" i="1"/>
  <c r="D10" i="2"/>
  <c r="E88" i="1" l="1"/>
  <c r="D21" i="2"/>
  <c r="D19" i="2"/>
  <c r="D12" i="2"/>
  <c r="D56" i="8" l="1"/>
  <c r="D57" i="8"/>
  <c r="D58" i="8"/>
  <c r="T54" i="8" s="1"/>
  <c r="D59" i="8"/>
  <c r="D60" i="8"/>
  <c r="D61" i="8"/>
  <c r="D62" i="8"/>
  <c r="D63" i="8"/>
  <c r="D55" i="8"/>
  <c r="D54" i="8"/>
  <c r="A32" i="8"/>
  <c r="A31" i="8"/>
  <c r="C32" i="8"/>
  <c r="D65" i="8"/>
  <c r="B31" i="8"/>
  <c r="S58" i="8" l="1"/>
  <c r="U58" i="8" s="1"/>
  <c r="T58" i="8"/>
  <c r="S56" i="8"/>
  <c r="U56" i="8" s="1"/>
  <c r="T56" i="8"/>
  <c r="S51" i="8"/>
  <c r="U51" i="8" s="1"/>
  <c r="Z39" i="14" s="1"/>
  <c r="T51" i="8"/>
  <c r="S59" i="8"/>
  <c r="U59" i="8" s="1"/>
  <c r="T59" i="8"/>
  <c r="V59" i="8" s="1"/>
  <c r="W59" i="8" s="1"/>
  <c r="S57" i="8"/>
  <c r="U57" i="8" s="1"/>
  <c r="T57" i="8"/>
  <c r="V57" i="8" s="1"/>
  <c r="S55" i="8"/>
  <c r="U55" i="8" s="1"/>
  <c r="Z43" i="14" s="1"/>
  <c r="T55" i="8"/>
  <c r="V55" i="8" s="1"/>
  <c r="S53" i="8"/>
  <c r="U53" i="8" s="1"/>
  <c r="Z41" i="14" s="1"/>
  <c r="T53" i="8"/>
  <c r="T50" i="8"/>
  <c r="S50" i="8"/>
  <c r="U50" i="8" s="1"/>
  <c r="B36" i="8" s="1"/>
  <c r="S52" i="8"/>
  <c r="U52" i="8" s="1"/>
  <c r="Z40" i="14" s="1"/>
  <c r="T52" i="8"/>
  <c r="V52" i="8" s="1"/>
  <c r="D64" i="8"/>
  <c r="T60" i="8" s="1"/>
  <c r="V50" i="8"/>
  <c r="C37" i="8" s="1"/>
  <c r="V51" i="8"/>
  <c r="W51" i="8" s="1"/>
  <c r="V54" i="8"/>
  <c r="S54" i="8"/>
  <c r="U54" i="8" s="1"/>
  <c r="Z42" i="14" s="1"/>
  <c r="V58" i="8"/>
  <c r="W58" i="8" s="1"/>
  <c r="V56" i="8"/>
  <c r="V53" i="8"/>
  <c r="W57" i="8" l="1"/>
  <c r="W50" i="8"/>
  <c r="F90" i="8" s="1"/>
  <c r="A35" i="8"/>
  <c r="C35" i="8"/>
  <c r="B35" i="8"/>
  <c r="S60" i="8"/>
  <c r="U60" i="8" s="1"/>
  <c r="Z44" i="14" s="1"/>
  <c r="V60" i="8"/>
  <c r="AA39" i="14"/>
  <c r="Z49" i="14" s="1"/>
  <c r="W52" i="8"/>
  <c r="AA40" i="14"/>
  <c r="Z50" i="14" s="1"/>
  <c r="W54" i="8"/>
  <c r="AA42" i="14"/>
  <c r="Z52" i="14" s="1"/>
  <c r="W53" i="8"/>
  <c r="AA41" i="14"/>
  <c r="Z51" i="14" s="1"/>
  <c r="W55" i="8"/>
  <c r="AA43" i="14"/>
  <c r="Z53" i="14" s="1"/>
  <c r="W56" i="8"/>
  <c r="F93" i="8"/>
  <c r="U61" i="8"/>
  <c r="W60" i="8" l="1"/>
  <c r="S62" i="8"/>
  <c r="T62" i="8"/>
  <c r="H75" i="8" s="1"/>
  <c r="V61" i="8"/>
  <c r="AA44" i="14" s="1"/>
  <c r="U62" i="8"/>
  <c r="I75" i="8"/>
  <c r="I79" i="8" s="1"/>
  <c r="AA57" i="14" l="1"/>
  <c r="W61" i="8"/>
  <c r="W62" i="8" s="1"/>
  <c r="F84" i="8" s="1"/>
  <c r="F85" i="8" s="1"/>
  <c r="G85" i="8" s="1"/>
  <c r="V62" i="8"/>
  <c r="AA45" i="14"/>
  <c r="H79" i="8"/>
  <c r="E10" i="2"/>
  <c r="E18" i="2"/>
  <c r="B91" i="8" l="1"/>
  <c r="B93" i="8" s="1"/>
  <c r="E21" i="2" s="1"/>
  <c r="E19" i="2"/>
  <c r="E12" i="2"/>
  <c r="D38" i="10"/>
  <c r="F52" i="10" s="1"/>
  <c r="F53" i="10" s="1"/>
  <c r="E55" i="10" s="1"/>
  <c r="E95" i="8" l="1"/>
  <c r="B31" i="9"/>
  <c r="C32" i="9"/>
  <c r="D58" i="9"/>
  <c r="T54" i="9" s="1"/>
  <c r="D59" i="9"/>
  <c r="T55" i="9" s="1"/>
  <c r="D60" i="9"/>
  <c r="D61" i="9"/>
  <c r="D62" i="9"/>
  <c r="T58" i="9" s="1"/>
  <c r="D63" i="9"/>
  <c r="T59" i="9" s="1"/>
  <c r="D64" i="9"/>
  <c r="D65" i="9"/>
  <c r="T61" i="9" s="1"/>
  <c r="D66" i="9"/>
  <c r="T62" i="9" s="1"/>
  <c r="A32" i="9"/>
  <c r="A31" i="9"/>
  <c r="D68" i="9"/>
  <c r="T57" i="9" l="1"/>
  <c r="V57" i="9" s="1"/>
  <c r="AI41" i="14" s="1"/>
  <c r="T56" i="9"/>
  <c r="V56" i="9" s="1"/>
  <c r="AI40" i="14" s="1"/>
  <c r="D67" i="9"/>
  <c r="T63" i="9" s="1"/>
  <c r="V63" i="9" s="1"/>
  <c r="S60" i="9"/>
  <c r="U60" i="9" s="1"/>
  <c r="T60" i="9"/>
  <c r="S55" i="9"/>
  <c r="V60" i="9"/>
  <c r="U55" i="9"/>
  <c r="V55" i="9"/>
  <c r="V54" i="9"/>
  <c r="C37" i="9" s="1"/>
  <c r="S54" i="9"/>
  <c r="U54" i="9" s="1"/>
  <c r="B36" i="9" s="1"/>
  <c r="V64" i="9"/>
  <c r="S58" i="9"/>
  <c r="U58" i="9" s="1"/>
  <c r="AH42" i="14" s="1"/>
  <c r="S56" i="9"/>
  <c r="S57" i="9"/>
  <c r="S63" i="9"/>
  <c r="V59" i="9"/>
  <c r="AI43" i="14" s="1"/>
  <c r="S59" i="9"/>
  <c r="W55" i="9"/>
  <c r="V62" i="9"/>
  <c r="S62" i="9"/>
  <c r="V61" i="9"/>
  <c r="S61" i="9"/>
  <c r="U61" i="9" s="1"/>
  <c r="W60" i="9" l="1"/>
  <c r="B35" i="9"/>
  <c r="W58" i="9"/>
  <c r="AI44" i="14"/>
  <c r="W62" i="9"/>
  <c r="U62" i="9"/>
  <c r="U59" i="9"/>
  <c r="AH43" i="14" s="1"/>
  <c r="AH53" i="14" s="1"/>
  <c r="W63" i="9"/>
  <c r="U63" i="9"/>
  <c r="U57" i="9"/>
  <c r="AH41" i="14" s="1"/>
  <c r="AH51" i="14" s="1"/>
  <c r="U56" i="9"/>
  <c r="AH40" i="14" s="1"/>
  <c r="AH50" i="14" s="1"/>
  <c r="V58" i="9"/>
  <c r="AI42" i="14" s="1"/>
  <c r="AH52" i="14" s="1"/>
  <c r="T65" i="9"/>
  <c r="AI45" i="14" s="1"/>
  <c r="AI39" i="14"/>
  <c r="AH39" i="14"/>
  <c r="W61" i="9"/>
  <c r="W57" i="9"/>
  <c r="W56" i="9"/>
  <c r="W64" i="9"/>
  <c r="W59" i="9"/>
  <c r="A35" i="9"/>
  <c r="W54" i="9"/>
  <c r="F93" i="9" s="1"/>
  <c r="V65" i="9" l="1"/>
  <c r="AH49" i="14"/>
  <c r="F97" i="9"/>
  <c r="W65" i="9"/>
  <c r="U64" i="9"/>
  <c r="U65" i="9" s="1"/>
  <c r="S65" i="9"/>
  <c r="AH45" i="14" s="1"/>
  <c r="H78" i="9"/>
  <c r="C35" i="9"/>
  <c r="F87" i="9" l="1"/>
  <c r="F88" i="9" s="1"/>
  <c r="AH44" i="14"/>
  <c r="AH54" i="14" s="1"/>
  <c r="AH55" i="14" s="1"/>
  <c r="I78" i="9"/>
  <c r="I82" i="9" s="1"/>
  <c r="H82" i="9"/>
  <c r="G10" i="2"/>
  <c r="H88" i="9" l="1"/>
  <c r="B94" i="9"/>
  <c r="B97" i="9" s="1"/>
  <c r="G18" i="2"/>
  <c r="AI57" i="14"/>
  <c r="AI58" i="14" s="1"/>
  <c r="G12" i="2"/>
  <c r="H12" i="2" s="1"/>
  <c r="K7" i="2" s="1"/>
  <c r="H10" i="2"/>
  <c r="H18" i="2"/>
  <c r="G19" i="2"/>
  <c r="H19" i="2" s="1"/>
  <c r="K8" i="2" s="1"/>
  <c r="Z54" i="14"/>
  <c r="Z55" i="14" s="1"/>
  <c r="AA58" i="14" s="1"/>
  <c r="Z45" i="14"/>
  <c r="E99" i="9" l="1"/>
  <c r="G21" i="2"/>
  <c r="H21" i="2" s="1"/>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7" authorId="0" shapeId="0" xr:uid="{00000000-0006-0000-0200-000001000000}">
      <text>
        <r>
          <rPr>
            <sz val="9"/>
            <color indexed="81"/>
            <rFont val="Tahoma"/>
            <family val="2"/>
          </rPr>
          <t>Always $0 for PERS 1. See Note above the Change in Proportionate Share table.</t>
        </r>
      </text>
    </comment>
    <comment ref="F47" authorId="0" shapeId="0" xr:uid="{00000000-0006-0000-0200-000002000000}">
      <text>
        <r>
          <rPr>
            <sz val="9"/>
            <color indexed="81"/>
            <rFont val="Tahoma"/>
            <family val="2"/>
          </rPr>
          <t>Always $0 for PERS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2" authorId="0" shapeId="0" xr:uid="{00000000-0006-0000-0500-000001000000}">
      <text>
        <r>
          <rPr>
            <sz val="9"/>
            <color indexed="81"/>
            <rFont val="Tahoma"/>
            <family val="2"/>
          </rPr>
          <t>Always $0 for LEOFF 1. See Note above the Change in Proportionate Share table.</t>
        </r>
      </text>
    </comment>
    <comment ref="F36" authorId="0" shapeId="0" xr:uid="{00000000-0006-0000-0500-000002000000}">
      <text>
        <r>
          <rPr>
            <sz val="9"/>
            <color indexed="81"/>
            <rFont val="Tahoma"/>
            <family val="2"/>
          </rPr>
          <t>Always $0 for LEOFF 1. There have been no contributions to the plan since 2000.</t>
        </r>
      </text>
    </comment>
    <comment ref="D42" authorId="0" shapeId="0" xr:uid="{00000000-0006-0000-0500-000003000000}">
      <text>
        <r>
          <rPr>
            <sz val="9"/>
            <color indexed="81"/>
            <rFont val="Tahoma"/>
            <family val="2"/>
          </rPr>
          <t>Always $0 for LEOFF 1. There have been no contributions to the plan since 2000.</t>
        </r>
      </text>
    </comment>
    <comment ref="F42" authorId="0" shapeId="0" xr:uid="{00000000-0006-0000-0500-000004000000}">
      <text>
        <r>
          <rPr>
            <sz val="9"/>
            <color indexed="81"/>
            <rFont val="Tahoma"/>
            <family val="2"/>
          </rPr>
          <t>Always $0 for LEOFF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<sst xmlns="http://schemas.openxmlformats.org/spreadsheetml/2006/main" count="790" uniqueCount="285">
  <si>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</si>
  <si>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Caution - The attached illustration is for a local government with a 12/31 year end.  If you are using the spreadsheets for a different year end, you will need to modify as necessary.</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</si>
  <si>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</si>
  <si>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</si>
  <si>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</si>
  <si>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</si>
  <si>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</si>
  <si>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</si>
  <si>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</si>
  <si>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</si>
  <si>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</si>
  <si>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</si>
  <si>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</si>
  <si>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</si>
  <si>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</si>
  <si>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</si>
  <si>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</si>
  <si>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and record the current year amounts; the net difference is an adjustment to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</si>
  <si>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</si>
  <si>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</si>
  <si>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</si>
  <si>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</si>
  <si>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</si>
  <si>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</si>
  <si>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</si>
  <si>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</si>
  <si>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</si>
  <si>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</si>
  <si>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</si>
  <si>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</si>
  <si>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this spreadsheet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</si>
  <si>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</si>
  <si>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to calculate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</si>
  <si>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</si>
  <si>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</si>
  <si>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t>
  </si>
  <si>
    <t>The "Amort" tab includes an amortization table for the deferred outflows and inflows.  Note that the total for this amortization table must equal the total of all deferred outflows and inflows,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</si>
  <si>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</si>
  <si>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</si>
  <si>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</si>
  <si>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</si>
  <si>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</si>
  <si>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</si>
  <si>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</si>
  <si>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</si>
  <si>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</si>
  <si>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</si>
  <si>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Do not net assets and liabilities.</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</si>
  <si>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</si>
  <si>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</si>
  <si>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</si>
  <si>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</si>
  <si>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</si>
  <si>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</si>
  <si>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</si>
  <si>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</si>
  <si>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</si>
  <si>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</si>
  <si>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</si>
  <si>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</si>
  <si>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</si>
  <si>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</si>
  <si>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</si>
  <si>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</si>
  <si>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</si>
  <si>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</si>
  <si>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</si>
  <si>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</si>
  <si>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</si>
  <si>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</si>
  <si>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</si>
  <si>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</si>
  <si>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</si>
  <si>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</si>
  <si>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</si>
  <si>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</si>
  <si>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</si>
  <si>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(2022) balances</t>
  </si>
  <si>
    <t>PEFI - Current year (2023) balances</t>
  </si>
  <si>
    <t>Calculate your individual employer amounts:</t>
  </si>
  <si>
    <t>2022 - enter you allocation % in the yellow cell</t>
  </si>
  <si>
    <t>2023 - enter you allocation % in the yellow cell</t>
  </si>
  <si>
    <t xml:space="preserve">Contributions from 7/1/22 to 12/31/22: </t>
  </si>
  <si>
    <t xml:space="preserve">Contributions from 7/1/23 to 12/31/23: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</si>
  <si>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</si>
  <si>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</si>
  <si>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</si>
  <si>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</si>
  <si>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</si>
  <si>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</si>
  <si>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</si>
  <si>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</si>
  <si>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</si>
  <si>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</si>
  <si>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</si>
  <si>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</si>
  <si>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</si>
  <si>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</si>
  <si>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</si>
  <si>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</si>
  <si>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t>2022</t>
  </si>
  <si>
    <t>2023</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</si>
  <si>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</si>
  <si>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</si>
  <si>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</si>
  <si>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</si>
  <si>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</si>
  <si>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</si>
  <si>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</si>
  <si>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</si>
  <si>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</si>
  <si>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</si>
  <si>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</si>
  <si>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</si>
  <si>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</si>
  <si>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</si>
  <si>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</si>
  <si>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</si>
  <si>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</si>
  <si>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</si>
  <si>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</si>
  <si>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</si>
  <si>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</si>
  <si>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You must input your actual current year employer contributions</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</si>
  <si>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</si>
  <si>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</si>
  <si>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</si>
  <si>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</si>
  <si>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</si>
  <si>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</si>
  <si>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</si>
  <si>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</si>
  <si>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</si>
  <si>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128 of current year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</si>
  <si>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</si>
  <si>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</si>
  <si>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</si>
  <si>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</si>
  <si>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</si>
  <si>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</si>
  <si>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</si>
  <si>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</si>
  <si>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</si>
  <si>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</si>
  <si>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</si>
  <si>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</si>
  <si>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</si>
  <si>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</si>
  <si>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</si>
  <si>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</si>
  <si>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</si>
  <si>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</si>
  <si>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</si>
  <si>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</si>
  <si>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</si>
  <si>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</si>
  <si>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</si>
  <si>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7.3 years</t>
  </si>
  <si>
    <t>7.2 years</t>
  </si>
  <si>
    <t>7.1 years</t>
  </si>
  <si>
    <t>6.8 years</t>
  </si>
  <si>
    <t>7 years</t>
  </si>
  <si>
    <t>6.9 years</t>
  </si>
  <si>
    <t>DI/DO</t>
  </si>
  <si>
    <t>DI</t>
  </si>
  <si>
    <t>DO</t>
  </si>
  <si>
    <t xml:space="preserve">Amount to be recognized for the net effect of the change in proportion on beginning reported balances:  DR = Deferred Outflow; CR = Deferred Inflow </t>
  </si>
  <si>
    <t>Step 3 - Current year amortization</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</si>
  <si>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</si>
  <si>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</si>
  <si>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</si>
  <si>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</si>
  <si>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</si>
  <si>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</si>
  <si>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If you calculate a credit:</t>
  </si>
  <si>
    <t>Balance as of 2023</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</si>
  <si>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</si>
  <si>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</si>
  <si>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</si>
  <si>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</si>
  <si>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</si>
  <si>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</si>
  <si>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</si>
  <si>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</si>
  <si>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</si>
  <si>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</si>
  <si>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</si>
  <si>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12.5 years</t>
  </si>
  <si>
    <t>12.3 years</t>
  </si>
  <si>
    <t>12.1 years</t>
  </si>
  <si>
    <t>11.7 years</t>
  </si>
  <si>
    <t>11.1 years</t>
  </si>
  <si>
    <t>11.4 years</t>
  </si>
  <si>
    <t>10.6 years</t>
  </si>
  <si>
    <r>
      <rPr>
        <b/>
        <sz val="11"/>
        <rFont val="Calibri"/>
        <family val="2"/>
        <scheme val="minor"/>
      </rPr>
      <t xml:space="preserve">Step 2 - </t>
    </r>
    <r>
      <rPr>
        <sz val="11"/>
        <rFont val="Calibri"/>
        <family val="2"/>
        <scheme val="minor"/>
      </rPr>
      <t>If you calculate a debit:</t>
    </r>
  </si>
  <si>
    <t>For table of deferred outflows and inflows in the notes:</t>
  </si>
  <si>
    <t>PSERS - Reconcile change in NPL to pension expense</t>
  </si>
  <si>
    <t>NPA</t>
  </si>
  <si>
    <t>collective DO</t>
  </si>
  <si>
    <t>Subsequent
contrib. DO</t>
  </si>
  <si>
    <t>collective DI</t>
  </si>
  <si>
    <t>Employer
specific DO/DI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</si>
  <si>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</si>
  <si>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</si>
  <si>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</si>
  <si>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</si>
  <si>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</si>
  <si>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</si>
  <si>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</si>
  <si>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</si>
  <si>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</si>
  <si>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</si>
  <si>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</si>
  <si>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</si>
  <si>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</si>
  <si>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</si>
  <si>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</si>
  <si>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</si>
  <si>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10.5 years</t>
  </si>
  <si>
    <t>10.4 years</t>
  </si>
  <si>
    <t>10.3 years</t>
  </si>
  <si>
    <t>10.1 years</t>
  </si>
  <si>
    <t>9.8 years</t>
  </si>
  <si>
    <t>LEOFF 2 - Reconcile change in NPL to pension expense</t>
  </si>
  <si>
    <t>LEOFF 2
Special
Funding</t>
  </si>
  <si>
    <t>net change in employer specific DI</t>
  </si>
  <si>
    <t>LEOFF 2 special funding amount</t>
  </si>
  <si>
    <t>LEOFF 2 special funding contributions</t>
  </si>
  <si>
    <t>% of collective excluded contributions (see page 129 of current year PEFI)</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</si>
  <si>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</si>
  <si>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</si>
  <si>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</si>
  <si>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118 of the 2023 DRS PEFI:</t>
  </si>
  <si>
    <t>See page 108 of the 2023 DRS PEFI:</t>
  </si>
  <si>
    <t>Special Funding</t>
  </si>
  <si>
    <t>Divided by Employer Allocations</t>
  </si>
  <si>
    <t>Formula based on PEFI percentages:</t>
  </si>
  <si>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</si>
  <si>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</si>
  <si>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</si>
  <si>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</si>
  <si>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</si>
  <si>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</si>
  <si>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</si>
  <si>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</si>
  <si>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Percentage calculated above multiplied by employer's proportionate share</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</si>
  <si>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</si>
  <si>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</si>
  <si>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</si>
  <si>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 from "Employer Contributions" column of the PEFI</t>
  </si>
  <si>
    <t>Multiplied by % calculated above</t>
  </si>
  <si>
    <t>DR - Pension Expense</t>
  </si>
  <si>
    <t xml:space="preserve">   CR - Intergovernmental Revenues (BARS 3350301)</t>
  </si>
  <si>
    <t>PLAN AMORTIZATION TABLES (FROM THE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</si>
  <si>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</si>
  <si>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</si>
  <si>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</si>
  <si>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</si>
  <si>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</si>
  <si>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</si>
  <si>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</si>
  <si>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</si>
  <si>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</si>
  <si>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</si>
  <si>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</si>
  <si>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</si>
  <si>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</si>
  <si>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</si>
  <si>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</si>
  <si>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</si>
  <si>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</si>
  <si>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</si>
  <si>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</si>
  <si>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</si>
  <si>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</si>
  <si>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b/>
        <sz val="11"/>
        <color rgb="FFFF0000"/>
        <rFont val="Calibri"/>
        <family val="2"/>
        <scheme val="minor"/>
      </rPr>
      <t xml:space="preserve"> If there is a large difference, you should investigate and correct it.</t>
    </r>
  </si>
  <si>
    <t>Sensitivity Analysis - for note disclosure</t>
  </si>
  <si>
    <r>
      <t xml:space="preserve">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
</t>
    </r>
    <r>
      <rPr>
        <b/>
        <sz val="11"/>
        <color theme="1"/>
        <rFont val="Calibri"/>
        <family val="2"/>
        <scheme val="minor"/>
      </rPr>
      <t>Collective plan amounts are from the current year PEFI.</t>
    </r>
  </si>
  <si>
    <t>Volunteer Firefighters' and Reserve Officers' Relief and Pension Fund (VFFRPF):</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</si>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</sst>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4">
    <xf numFmtId="0" fontId="0" fillId="0" borderId="0" xfId="0"/>
    <xf numFmtId="41" fontId="7" fillId="0" borderId="0" xfId="0" applyNumberFormat="1" applyFon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0" borderId="0" xfId="0" applyFont="1" applyAlignment="1">
      <alignment horizontal="center"/>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38" fontId="1" fillId="0" borderId="9" xfId="1" applyNumberFormat="1" applyFont="1" applyBorder="1"/>
    <xf numFmtId="42" fontId="0" fillId="0" borderId="0" xfId="0" applyNumberFormat="1"/>
    <xf numFmtId="38" fontId="1" fillId="0" borderId="10" xfId="1" applyNumberFormat="1" applyFont="1"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8" fontId="0" fillId="0" borderId="1" xfId="0" applyNumberFormat="1" applyBorder="1" applyAlignment="1">
      <alignment horizontal="center" vertic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38" fontId="0" fillId="2" borderId="1" xfId="0" applyNumberFormat="1" applyFill="1" applyBorder="1"/>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49" fontId="0" fillId="0" borderId="1" xfId="0" quotePrefix="1" applyNumberFormat="1" applyBorder="1" applyAlignment="1">
      <alignment horizontal="center" vertical="center"/>
    </xf>
    <xf numFmtId="165" fontId="0" fillId="0" borderId="0" xfId="1" applyNumberFormat="1" applyFont="1" applyAlignment="1">
      <alignment vertical="center"/>
    </xf>
    <xf numFmtId="49" fontId="0" fillId="0" borderId="1" xfId="0" applyNumberFormat="1" applyBorder="1" applyAlignment="1">
      <alignment horizontal="right"/>
    </xf>
    <xf numFmtId="38"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0" fontId="0" fillId="0" borderId="2" xfId="0" applyBorder="1" applyAlignment="1">
      <alignment vertical="center" wrapText="1"/>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applyAlignment="1">
      <alignment wrapText="1"/>
    </xf>
    <xf numFmtId="0" fontId="10" fillId="0" borderId="0" xfId="0" applyFont="1" applyAlignment="1">
      <alignment vertical="center"/>
    </xf>
    <xf numFmtId="0" fontId="3" fillId="0" borderId="15" xfId="0" applyFont="1" applyBorder="1" applyAlignment="1">
      <alignment vertical="center"/>
    </xf>
    <xf numFmtId="0" fontId="0" fillId="0" borderId="17" xfId="0" applyBorder="1" applyAlignment="1">
      <alignment vertical="center"/>
    </xf>
    <xf numFmtId="164" fontId="0" fillId="0" borderId="0" xfId="0" applyNumberFormat="1" applyAlignment="1">
      <alignment vertical="center"/>
    </xf>
    <xf numFmtId="164" fontId="0" fillId="0" borderId="18" xfId="0" applyNumberFormat="1" applyBorder="1" applyAlignment="1">
      <alignment vertical="center"/>
    </xf>
    <xf numFmtId="0" fontId="3" fillId="9" borderId="28" xfId="0" applyFont="1" applyFill="1" applyBorder="1" applyAlignment="1">
      <alignment vertical="center"/>
    </xf>
    <xf numFmtId="0" fontId="0" fillId="3" borderId="30" xfId="0" applyFill="1" applyBorder="1" applyAlignment="1">
      <alignment horizontal="center" vertical="center"/>
    </xf>
    <xf numFmtId="0" fontId="0" fillId="0" borderId="36" xfId="0" applyBorder="1" applyAlignment="1">
      <alignment vertical="center" wrapText="1"/>
    </xf>
    <xf numFmtId="41" fontId="0" fillId="0" borderId="13" xfId="0" applyNumberFormat="1" applyBorder="1" applyAlignment="1">
      <alignment vertical="center"/>
    </xf>
    <xf numFmtId="37" fontId="0" fillId="0" borderId="13" xfId="0" applyNumberFormat="1" applyBorder="1" applyAlignment="1">
      <alignment vertical="center"/>
    </xf>
    <xf numFmtId="0" fontId="0" fillId="0" borderId="31" xfId="0" applyBorder="1" applyAlignment="1">
      <alignment vertical="center"/>
    </xf>
    <xf numFmtId="41" fontId="0" fillId="0" borderId="33" xfId="0" applyNumberFormat="1" applyBorder="1" applyAlignment="1">
      <alignment vertical="center"/>
    </xf>
    <xf numFmtId="38" fontId="0" fillId="2" borderId="1" xfId="0" applyNumberFormat="1" applyFill="1" applyBorder="1" applyAlignment="1">
      <alignment vertical="center"/>
    </xf>
    <xf numFmtId="164" fontId="0" fillId="0" borderId="18" xfId="0" quotePrefix="1" applyNumberFormat="1" applyBorder="1" applyAlignment="1">
      <alignment horizontal="right" vertical="center"/>
    </xf>
    <xf numFmtId="0" fontId="3" fillId="0" borderId="0" xfId="0" applyFont="1" applyAlignment="1">
      <alignment vertical="center"/>
    </xf>
    <xf numFmtId="38" fontId="0" fillId="0" borderId="0" xfId="0" applyNumberFormat="1" applyAlignment="1">
      <alignment vertical="center"/>
    </xf>
    <xf numFmtId="38" fontId="0" fillId="0" borderId="1" xfId="0" applyNumberFormat="1" applyBorder="1" applyAlignment="1">
      <alignment vertical="center"/>
    </xf>
    <xf numFmtId="38" fontId="0" fillId="19" borderId="1" xfId="0" applyNumberFormat="1" applyFill="1" applyBorder="1"/>
    <xf numFmtId="38" fontId="2" fillId="19" borderId="1" xfId="0" applyNumberFormat="1" applyFont="1" applyFill="1" applyBorder="1"/>
    <xf numFmtId="0" fontId="8" fillId="0" borderId="36" xfId="0" applyFont="1" applyBorder="1" applyAlignment="1">
      <alignment horizontal="right"/>
    </xf>
    <xf numFmtId="0" fontId="8" fillId="0" borderId="31" xfId="0" applyFont="1" applyBorder="1" applyAlignment="1">
      <alignment horizontal="right"/>
    </xf>
    <xf numFmtId="0" fontId="10" fillId="0" borderId="0" xfId="0" applyFont="1"/>
    <xf numFmtId="38" fontId="0" fillId="0" borderId="0" xfId="0" applyNumberFormat="1"/>
    <xf numFmtId="0" fontId="10" fillId="2" borderId="0" xfId="0" applyFont="1" applyFill="1"/>
    <xf numFmtId="0" fontId="3" fillId="0" borderId="0" xfId="0" applyFont="1"/>
    <xf numFmtId="0" fontId="3" fillId="0" borderId="0" xfId="0" applyFont="1" applyAlignment="1">
      <alignment horizontal="left"/>
    </xf>
    <xf numFmtId="0" fontId="3" fillId="3" borderId="1" xfId="0" applyFont="1" applyFill="1" applyBorder="1" applyAlignment="1">
      <alignment horizontal="center"/>
    </xf>
    <xf numFmtId="0" fontId="0" fillId="0" borderId="0" xfId="0" applyAlignment="1">
      <alignment horizontal="center"/>
    </xf>
    <xf numFmtId="0" fontId="0" fillId="0" borderId="0" xfId="0" applyAlignment="1">
      <alignment vertical="center" wrapText="1"/>
    </xf>
    <xf numFmtId="41" fontId="12" fillId="0" borderId="1" xfId="1" applyNumberFormat="1" applyFont="1" applyFill="1" applyBorder="1" applyAlignment="1">
      <alignment horizontal="right" vertical="center"/>
    </xf>
    <xf numFmtId="0" fontId="11" fillId="0" borderId="37" xfId="0" applyFont="1" applyBorder="1" applyAlignment="1">
      <alignment horizontal="right"/>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0" fillId="0" borderId="1" xfId="0" applyBorder="1" applyAlignment="1">
      <alignment horizontal="left"/>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0" fillId="3" borderId="15" xfId="0" applyFill="1" applyBorder="1" applyAlignment="1">
      <alignment horizontal="center" wrapText="1"/>
    </xf>
    <xf numFmtId="0" fontId="0" fillId="3" borderId="16" xfId="0" applyFill="1" applyBorder="1" applyAlignment="1">
      <alignment horizontal="center" wrapText="1"/>
    </xf>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10" fillId="0" borderId="0" xfId="0" applyFont="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0" fillId="0" borderId="0" xfId="0"/>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3" fillId="3" borderId="22" xfId="0" applyFont="1" applyFill="1" applyBorder="1" applyAlignment="1">
      <alignment horizontal="center"/>
    </xf>
    <xf numFmtId="0" fontId="3" fillId="3" borderId="25" xfId="0" applyFont="1" applyFill="1" applyBorder="1" applyAlignment="1">
      <alignment horizont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0" fillId="0" borderId="41" xfId="0" applyNumberFormat="1" applyBorder="1"/>
    <xf numFmtId="0" fontId="3" fillId="3" borderId="4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0" xfId="0"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wrapText="1"/>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5" fillId="7" borderId="1" xfId="0" applyFont="1" applyFill="1" applyBorder="1" applyAlignment="1">
      <alignment horizontal="lef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8" borderId="1" xfId="0" applyFont="1" applyFill="1" applyBorder="1" applyAlignment="1">
      <alignment horizontal="center" vertical="center"/>
    </xf>
    <xf numFmtId="0" fontId="29" fillId="0" borderId="47" xfId="0" applyFont="1" applyBorder="1" applyAlignment="1">
      <alignment horizontal="center" vertical="center"/>
    </xf>
    <xf numFmtId="0" fontId="24" fillId="0" borderId="0" xfId="0" applyFont="1" applyAlignment="1">
      <alignment horizontal="center"/>
    </xf>
    <xf numFmtId="0" fontId="0" fillId="0" borderId="17" xfId="0" applyBorder="1" applyAlignment="1">
      <alignment horizontal="center" wrapText="1"/>
    </xf>
    <xf numFmtId="0" fontId="3"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476251</xdr:colOff>
      <xdr:row>1</xdr:row>
      <xdr:rowOff>0</xdr:rowOff>
    </xdr:from>
    <xdr:to>
      <xdr:col>2</xdr:col>
      <xdr:colOff>0</xdr:colOff>
      <xdr:row>1</xdr:row>
      <xdr:rowOff>180975</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924301" y="342900"/>
          <a:ext cx="323849" cy="22860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1</xdr:col>
      <xdr:colOff>752475</xdr:colOff>
      <xdr:row>2</xdr:row>
      <xdr:rowOff>0</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90975" y="152400"/>
          <a:ext cx="209550"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438151</xdr:colOff>
      <xdr:row>2</xdr:row>
      <xdr:rowOff>0</xdr:rowOff>
    </xdr:from>
    <xdr:to>
      <xdr:col>1</xdr:col>
      <xdr:colOff>666751</xdr:colOff>
      <xdr:row>3</xdr:row>
      <xdr:rowOff>28575</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1" y="390525"/>
          <a:ext cx="228600" cy="21907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438151</xdr:colOff>
      <xdr:row>0</xdr:row>
      <xdr:rowOff>161925</xdr:rowOff>
    </xdr:from>
    <xdr:to>
      <xdr:col>1</xdr:col>
      <xdr:colOff>666750</xdr:colOff>
      <xdr:row>2</xdr:row>
      <xdr:rowOff>9525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05276" y="161925"/>
          <a:ext cx="228599"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0</xdr:rowOff>
    </xdr:from>
    <xdr:to>
      <xdr:col>2</xdr:col>
      <xdr:colOff>0</xdr:colOff>
      <xdr:row>3</xdr:row>
      <xdr:rowOff>57150</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3867150" y="390525"/>
          <a:ext cx="238125" cy="24765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409575</xdr:colOff>
      <xdr:row>6</xdr:row>
      <xdr:rowOff>0</xdr:rowOff>
    </xdr:from>
    <xdr:to>
      <xdr:col>4</xdr:col>
      <xdr:colOff>1400175</xdr:colOff>
      <xdr:row>15</xdr:row>
      <xdr:rowOff>78175</xdr:rowOff>
    </xdr:to>
    <xdr:pic>
      <xdr:nvPicPr>
        <xdr:cNvPr id="2" name="Picture 1">
          <a:extLst>
            <a:ext uri="{FF2B5EF4-FFF2-40B4-BE49-F238E27FC236}">
              <a16:creationId xmlns:a16="http://schemas.microsoft.com/office/drawing/2014/main" id="{E31B05DD-1062-029A-A2F4-3F0974B0E5C6}"/>
            </a:ext>
          </a:extLst>
        </xdr:cNvPr>
        <xdr:cNvPicPr>
          <a:picLocks noChangeAspect="1"/>
        </xdr:cNvPicPr>
      </xdr:nvPicPr>
      <xdr:blipFill>
        <a:blip xmlns:r="http://schemas.openxmlformats.org/officeDocument/2006/relationships" r:embed="rId1"/>
        <a:stretch>
          <a:fillRect/>
        </a:stretch>
      </xdr:blipFill>
      <xdr:spPr>
        <a:xfrm>
          <a:off x="409575" y="1162050"/>
          <a:ext cx="6391275" cy="1792675"/>
        </a:xfrm>
        <a:prstGeom prst="rect">
          <a:avLst/>
        </a:prstGeom>
      </xdr:spPr>
    </xdr:pic>
    <xdr:clientData/>
  </xdr:twoCellAnchor>
  <xdr:twoCellAnchor editAs="oneCell">
    <xdr:from>
      <xdr:col>6</xdr:col>
      <xdr:colOff>0</xdr:colOff>
      <xdr:row>5</xdr:row>
      <xdr:rowOff>180975</xdr:rowOff>
    </xdr:from>
    <xdr:to>
      <xdr:col>8</xdr:col>
      <xdr:colOff>1524000</xdr:colOff>
      <xdr:row>15</xdr:row>
      <xdr:rowOff>188861</xdr:rowOff>
    </xdr:to>
    <xdr:pic>
      <xdr:nvPicPr>
        <xdr:cNvPr id="3" name="Picture 2">
          <a:extLst>
            <a:ext uri="{FF2B5EF4-FFF2-40B4-BE49-F238E27FC236}">
              <a16:creationId xmlns:a16="http://schemas.microsoft.com/office/drawing/2014/main" id="{43A8219C-C6D1-7B13-F18E-5F5D749AD961}"/>
            </a:ext>
          </a:extLst>
        </xdr:cNvPr>
        <xdr:cNvPicPr>
          <a:picLocks noChangeAspect="1"/>
        </xdr:cNvPicPr>
      </xdr:nvPicPr>
      <xdr:blipFill>
        <a:blip xmlns:r="http://schemas.openxmlformats.org/officeDocument/2006/relationships" r:embed="rId2"/>
        <a:stretch>
          <a:fillRect/>
        </a:stretch>
      </xdr:blipFill>
      <xdr:spPr>
        <a:xfrm>
          <a:off x="8020050" y="1152525"/>
          <a:ext cx="5305425" cy="1912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employer/ch15/"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tabSelected="1" zoomScaleNormal="100" workbookViewId="0"/>
  </sheetViews>
  <sheetFormatPr defaultRowHeight="15" x14ac:dyDescent="0.25"/>
  <cols>
    <col min="1" max="1" width="3.7109375" customWidth="1"/>
    <col min="2" max="2" width="171" customWidth="1"/>
    <col min="3" max="3" width="3.7109375" customWidth="1"/>
  </cols>
  <sheetData>
    <row r="1" spans="1:4" ht="15.75" thickBot="1" x14ac:dyDescent="0.3">
      <c r="A1" s="14"/>
      <c r="B1" s="14"/>
      <c r="C1" s="14"/>
    </row>
    <row r="2" spans="1:4" ht="60.75" thickBot="1" x14ac:dyDescent="0.3">
      <c r="A2" s="14"/>
      <c r="B2" s="198" t="s">
        <v>0</v>
      </c>
      <c r="C2" s="14"/>
    </row>
    <row r="3" spans="1:4" x14ac:dyDescent="0.25">
      <c r="A3" s="14"/>
      <c r="B3" s="15"/>
      <c r="C3" s="14"/>
    </row>
    <row r="4" spans="1:4" ht="15.75" thickBot="1" x14ac:dyDescent="0.3"/>
    <row r="5" spans="1:4" ht="15.75" thickBot="1" x14ac:dyDescent="0.3">
      <c r="B5" s="20" t="s">
        <v>1</v>
      </c>
    </row>
    <row r="6" spans="1:4" ht="15.75" thickBot="1" x14ac:dyDescent="0.3">
      <c r="B6" s="26"/>
    </row>
    <row r="7" spans="1:4" ht="15.75" thickBot="1" x14ac:dyDescent="0.3">
      <c r="B7" s="28" t="s">
        <v>2</v>
      </c>
    </row>
    <row r="8" spans="1:4" x14ac:dyDescent="0.25">
      <c r="B8" s="24" t="s">
        <v>3</v>
      </c>
      <c r="D8" s="22"/>
    </row>
    <row r="9" spans="1:4" x14ac:dyDescent="0.25">
      <c r="B9" s="23" t="s">
        <v>4</v>
      </c>
      <c r="D9" s="22"/>
    </row>
    <row r="10" spans="1:4" x14ac:dyDescent="0.25">
      <c r="B10" s="25" t="s">
        <v>5</v>
      </c>
      <c r="D10" s="22"/>
    </row>
    <row r="11" spans="1:4" ht="60" x14ac:dyDescent="0.25">
      <c r="B11" s="49" t="s">
        <v>6</v>
      </c>
      <c r="D11" s="22"/>
    </row>
    <row r="12" spans="1:4" x14ac:dyDescent="0.25">
      <c r="B12" s="23" t="s">
        <v>7</v>
      </c>
      <c r="D12" s="22"/>
    </row>
    <row r="13" spans="1:4" ht="30" x14ac:dyDescent="0.25">
      <c r="B13" s="50" t="s">
        <v>8</v>
      </c>
      <c r="D13" s="22"/>
    </row>
    <row r="14" spans="1:4" x14ac:dyDescent="0.25">
      <c r="B14" s="45" t="s">
        <v>9</v>
      </c>
    </row>
    <row r="15" spans="1:4" x14ac:dyDescent="0.25">
      <c r="B15" s="45" t="s">
        <v>10</v>
      </c>
    </row>
    <row r="16" spans="1:4" ht="15.75" thickBot="1" x14ac:dyDescent="0.3">
      <c r="B16" s="21" t="s">
        <v>11</v>
      </c>
    </row>
    <row r="17" spans="2:2" ht="15.75" thickBot="1" x14ac:dyDescent="0.3">
      <c r="B17" s="12"/>
    </row>
    <row r="18" spans="2:2" x14ac:dyDescent="0.25">
      <c r="B18" s="16" t="s">
        <v>12</v>
      </c>
    </row>
    <row r="19" spans="2:2" ht="45.75" thickBot="1" x14ac:dyDescent="0.3">
      <c r="B19" s="21" t="s">
        <v>13</v>
      </c>
    </row>
    <row r="20" spans="2:2" ht="15.75" thickBot="1" x14ac:dyDescent="0.3"/>
    <row r="21" spans="2:2" x14ac:dyDescent="0.25">
      <c r="B21" s="27" t="s">
        <v>14</v>
      </c>
    </row>
    <row r="22" spans="2:2" ht="29.25" customHeight="1" x14ac:dyDescent="0.25">
      <c r="B22" s="44" t="s">
        <v>15</v>
      </c>
    </row>
    <row r="23" spans="2:2" ht="30" x14ac:dyDescent="0.25">
      <c r="B23" s="19" t="s">
        <v>16</v>
      </c>
    </row>
    <row r="24" spans="2:2" ht="15.75" thickBot="1" x14ac:dyDescent="0.3">
      <c r="B24" s="21" t="s">
        <v>17</v>
      </c>
    </row>
    <row r="25" spans="2:2" ht="15.75" thickBot="1" x14ac:dyDescent="0.3">
      <c r="B25" s="12"/>
    </row>
    <row r="26" spans="2:2" x14ac:dyDescent="0.25">
      <c r="B26" s="27" t="s">
        <v>18</v>
      </c>
    </row>
    <row r="27" spans="2:2" ht="30" x14ac:dyDescent="0.25">
      <c r="B27" s="44" t="s">
        <v>19</v>
      </c>
    </row>
    <row r="28" spans="2:2" ht="30" x14ac:dyDescent="0.25">
      <c r="B28" s="45" t="s">
        <v>20</v>
      </c>
    </row>
    <row r="29" spans="2:2" ht="45" x14ac:dyDescent="0.25">
      <c r="B29" s="46" t="s">
        <v>21</v>
      </c>
    </row>
    <row r="30" spans="2:2" ht="45.75" thickBot="1" x14ac:dyDescent="0.3">
      <c r="B30" s="21" t="s">
        <v>22</v>
      </c>
    </row>
    <row r="31" spans="2:2" ht="15.75" thickBot="1" x14ac:dyDescent="0.3">
      <c r="B31" s="12"/>
    </row>
    <row r="32" spans="2:2" x14ac:dyDescent="0.25">
      <c r="B32" s="27" t="s">
        <v>23</v>
      </c>
    </row>
    <row r="33" spans="2:2" ht="30.75" thickBot="1" x14ac:dyDescent="0.3">
      <c r="B33" s="21" t="s">
        <v>24</v>
      </c>
    </row>
    <row r="34" spans="2:2" ht="15.75" thickBot="1" x14ac:dyDescent="0.3">
      <c r="B34" s="12"/>
    </row>
    <row r="35" spans="2:2" x14ac:dyDescent="0.25">
      <c r="B35" s="30" t="s">
        <v>25</v>
      </c>
    </row>
    <row r="36" spans="2:2" x14ac:dyDescent="0.25">
      <c r="B36" s="44" t="s">
        <v>26</v>
      </c>
    </row>
    <row r="37" spans="2:2" x14ac:dyDescent="0.25">
      <c r="B37" s="47" t="s">
        <v>27</v>
      </c>
    </row>
    <row r="38" spans="2:2" ht="45" x14ac:dyDescent="0.25">
      <c r="B38" s="45" t="s">
        <v>28</v>
      </c>
    </row>
    <row r="39" spans="2:2" x14ac:dyDescent="0.25">
      <c r="B39" s="48" t="s">
        <v>29</v>
      </c>
    </row>
    <row r="40" spans="2:2" ht="45.75" thickBot="1" x14ac:dyDescent="0.3">
      <c r="B40" s="21" t="s">
        <v>30</v>
      </c>
    </row>
    <row r="41" spans="2:2" ht="15.75" thickBot="1" x14ac:dyDescent="0.3">
      <c r="B41" s="12"/>
    </row>
    <row r="42" spans="2:2" x14ac:dyDescent="0.25">
      <c r="B42" s="30" t="s">
        <v>31</v>
      </c>
    </row>
    <row r="43" spans="2:2" ht="30.75" thickBot="1" x14ac:dyDescent="0.3">
      <c r="B43" s="21" t="s">
        <v>32</v>
      </c>
    </row>
    <row r="44" spans="2:2" ht="15.75" thickBot="1" x14ac:dyDescent="0.3">
      <c r="B44" s="12"/>
    </row>
    <row r="45" spans="2:2" x14ac:dyDescent="0.25">
      <c r="B45" s="30" t="s">
        <v>33</v>
      </c>
    </row>
    <row r="46" spans="2:2" x14ac:dyDescent="0.25">
      <c r="B46" s="17" t="s">
        <v>34</v>
      </c>
    </row>
    <row r="47" spans="2:2" x14ac:dyDescent="0.25">
      <c r="B47" s="19" t="s">
        <v>35</v>
      </c>
    </row>
    <row r="48" spans="2:2" ht="45" x14ac:dyDescent="0.25">
      <c r="B48" s="19" t="s">
        <v>36</v>
      </c>
    </row>
    <row r="49" spans="2:2" ht="15.75" thickBot="1" x14ac:dyDescent="0.3">
      <c r="B49" s="21" t="s">
        <v>37</v>
      </c>
    </row>
    <row r="50" spans="2:2" x14ac:dyDescent="0.25">
      <c r="B50" s="12"/>
    </row>
    <row r="51" spans="2:2" x14ac:dyDescent="0.25">
      <c r="B51" s="12"/>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8"/>
  <sheetViews>
    <sheetView showGridLines="0" zoomScaleNormal="100" workbookViewId="0"/>
  </sheetViews>
  <sheetFormatPr defaultRowHeight="15" x14ac:dyDescent="0.25"/>
  <cols>
    <col min="2" max="2" width="12" bestFit="1" customWidth="1"/>
    <col min="3" max="4" width="14.28515625" bestFit="1" customWidth="1"/>
    <col min="5" max="5" width="15.28515625" bestFit="1" customWidth="1"/>
    <col min="7" max="7" width="12" bestFit="1" customWidth="1"/>
    <col min="8" max="9" width="12.140625" bestFit="1" customWidth="1"/>
    <col min="10" max="10" width="11.5703125" bestFit="1" customWidth="1"/>
  </cols>
  <sheetData>
    <row r="1" spans="2:15" ht="18.75" x14ac:dyDescent="0.3">
      <c r="B1" s="411" t="s">
        <v>276</v>
      </c>
      <c r="C1" s="411"/>
      <c r="D1" s="411"/>
      <c r="E1" s="411"/>
      <c r="F1" s="411"/>
      <c r="G1" s="411"/>
      <c r="H1" s="411"/>
      <c r="I1" s="411"/>
      <c r="J1" s="411"/>
    </row>
    <row r="3" spans="2:15" x14ac:dyDescent="0.25">
      <c r="B3" s="325" t="s">
        <v>277</v>
      </c>
      <c r="C3" s="325"/>
      <c r="D3" s="325"/>
      <c r="E3" s="325"/>
    </row>
    <row r="4" spans="2:15" ht="15" customHeight="1" x14ac:dyDescent="0.25">
      <c r="B4" s="325"/>
      <c r="C4" s="325"/>
      <c r="D4" s="325"/>
      <c r="E4" s="325"/>
      <c r="G4" s="413" t="s">
        <v>278</v>
      </c>
      <c r="H4" s="413"/>
      <c r="I4" s="413"/>
      <c r="J4" s="413"/>
    </row>
    <row r="5" spans="2:15" x14ac:dyDescent="0.25">
      <c r="B5" s="325"/>
      <c r="C5" s="325"/>
      <c r="D5" s="325"/>
      <c r="E5" s="325"/>
      <c r="G5" s="413"/>
      <c r="H5" s="413"/>
      <c r="I5" s="413"/>
      <c r="J5" s="413"/>
    </row>
    <row r="6" spans="2:15" ht="15" customHeight="1" x14ac:dyDescent="0.25">
      <c r="B6" s="325"/>
      <c r="C6" s="325"/>
      <c r="D6" s="325"/>
      <c r="E6" s="325"/>
      <c r="G6" s="325" t="s">
        <v>279</v>
      </c>
      <c r="H6" s="325"/>
      <c r="I6" s="325"/>
      <c r="J6" s="325"/>
    </row>
    <row r="7" spans="2:15" x14ac:dyDescent="0.25">
      <c r="B7" s="325"/>
      <c r="C7" s="325"/>
      <c r="D7" s="325"/>
      <c r="E7" s="325"/>
      <c r="G7" s="325"/>
      <c r="H7" s="325"/>
      <c r="I7" s="325"/>
      <c r="J7" s="325"/>
    </row>
    <row r="8" spans="2:15" x14ac:dyDescent="0.25">
      <c r="B8" s="325"/>
      <c r="C8" s="325"/>
      <c r="D8" s="325"/>
      <c r="E8" s="325"/>
      <c r="G8" s="325"/>
      <c r="H8" s="325"/>
      <c r="I8" s="325"/>
      <c r="J8" s="325"/>
    </row>
    <row r="9" spans="2:15" x14ac:dyDescent="0.25">
      <c r="B9" s="325"/>
      <c r="C9" s="325"/>
      <c r="D9" s="325"/>
      <c r="E9" s="325"/>
    </row>
    <row r="10" spans="2:15" x14ac:dyDescent="0.25">
      <c r="B10" s="293"/>
    </row>
    <row r="11" spans="2:15" ht="15.75" thickBot="1" x14ac:dyDescent="0.3">
      <c r="B11" s="293"/>
    </row>
    <row r="12" spans="2:15" x14ac:dyDescent="0.25">
      <c r="B12" s="337" t="s">
        <v>280</v>
      </c>
      <c r="C12" s="4" t="s">
        <v>281</v>
      </c>
      <c r="D12" s="4" t="s">
        <v>282</v>
      </c>
      <c r="E12" s="4" t="s">
        <v>283</v>
      </c>
      <c r="G12" s="337" t="s">
        <v>280</v>
      </c>
      <c r="H12" s="4" t="s">
        <v>281</v>
      </c>
      <c r="I12" s="4" t="s">
        <v>282</v>
      </c>
      <c r="J12" s="4" t="s">
        <v>283</v>
      </c>
    </row>
    <row r="13" spans="2:15" ht="15.75" thickBot="1" x14ac:dyDescent="0.3">
      <c r="B13" s="412"/>
      <c r="C13" s="8">
        <v>0.06</v>
      </c>
      <c r="D13" s="8">
        <v>7.0000000000000007E-2</v>
      </c>
      <c r="E13" s="8">
        <v>0.08</v>
      </c>
      <c r="G13" s="412"/>
      <c r="H13" s="8">
        <v>0.05</v>
      </c>
      <c r="I13" s="8">
        <v>0.06</v>
      </c>
      <c r="J13" s="8">
        <v>7.0000000000000007E-2</v>
      </c>
    </row>
    <row r="14" spans="2:15" ht="15.75" thickBot="1" x14ac:dyDescent="0.3">
      <c r="C14" s="9"/>
      <c r="D14" s="9"/>
      <c r="E14" s="9"/>
    </row>
    <row r="15" spans="2:15" x14ac:dyDescent="0.25">
      <c r="B15" s="36" t="s">
        <v>39</v>
      </c>
      <c r="C15" s="42">
        <v>3189149000</v>
      </c>
      <c r="D15" s="42">
        <v>2282732000</v>
      </c>
      <c r="E15" s="43">
        <v>1491643000</v>
      </c>
      <c r="G15" s="36" t="s">
        <v>284</v>
      </c>
      <c r="H15" s="37">
        <v>50913000</v>
      </c>
      <c r="I15" s="37">
        <v>19931000</v>
      </c>
      <c r="J15" s="38">
        <v>-5459000</v>
      </c>
      <c r="K15" s="287"/>
      <c r="L15" s="287"/>
      <c r="M15" s="287"/>
      <c r="N15" s="287"/>
      <c r="O15" s="287"/>
    </row>
    <row r="16" spans="2:15" ht="15.75" thickBot="1" x14ac:dyDescent="0.3">
      <c r="B16" s="39"/>
      <c r="C16" s="40">
        <f>C15*B16</f>
        <v>0</v>
      </c>
      <c r="D16" s="40">
        <f>D15*B16</f>
        <v>0</v>
      </c>
      <c r="E16" s="41">
        <f>E15*B16</f>
        <v>0</v>
      </c>
      <c r="G16" s="39"/>
      <c r="H16" s="40">
        <f>H15*G16</f>
        <v>0</v>
      </c>
      <c r="I16" s="40">
        <f>I15*G16</f>
        <v>0</v>
      </c>
      <c r="J16" s="41">
        <f>J15*G16</f>
        <v>0</v>
      </c>
    </row>
    <row r="17" spans="2:5" ht="15.75" thickBot="1" x14ac:dyDescent="0.3">
      <c r="C17" s="288"/>
      <c r="D17" s="288"/>
      <c r="E17" s="288"/>
    </row>
    <row r="18" spans="2:5" x14ac:dyDescent="0.25">
      <c r="B18" s="36" t="s">
        <v>40</v>
      </c>
      <c r="C18" s="37">
        <v>4457809000</v>
      </c>
      <c r="D18" s="37">
        <v>-4098683000</v>
      </c>
      <c r="E18" s="38">
        <v>-11128382000</v>
      </c>
    </row>
    <row r="19" spans="2:5" ht="15.75" thickBot="1" x14ac:dyDescent="0.3">
      <c r="B19" s="39"/>
      <c r="C19" s="40">
        <f>C18*B19</f>
        <v>0</v>
      </c>
      <c r="D19" s="40">
        <f>D18*B19</f>
        <v>0</v>
      </c>
      <c r="E19" s="41">
        <f>E18*B19</f>
        <v>0</v>
      </c>
    </row>
    <row r="20" spans="2:5" ht="15.75" thickBot="1" x14ac:dyDescent="0.3">
      <c r="C20" s="288"/>
      <c r="D20" s="288"/>
      <c r="E20" s="288"/>
    </row>
    <row r="21" spans="2:5" x14ac:dyDescent="0.25">
      <c r="B21" s="36" t="s">
        <v>257</v>
      </c>
      <c r="C21" s="37">
        <v>164422000</v>
      </c>
      <c r="D21" s="37">
        <v>-106039000</v>
      </c>
      <c r="E21" s="38">
        <v>-319492000</v>
      </c>
    </row>
    <row r="22" spans="2:5" ht="15.75" thickBot="1" x14ac:dyDescent="0.3">
      <c r="B22" s="39"/>
      <c r="C22" s="40">
        <f>C21*B22</f>
        <v>0</v>
      </c>
      <c r="D22" s="40">
        <f>D21*B22</f>
        <v>0</v>
      </c>
      <c r="E22" s="41">
        <f>E21*B22</f>
        <v>0</v>
      </c>
    </row>
    <row r="23" spans="2:5" ht="15.75" thickBot="1" x14ac:dyDescent="0.3">
      <c r="C23" s="288"/>
      <c r="D23" s="288"/>
      <c r="E23" s="288"/>
    </row>
    <row r="24" spans="2:5" x14ac:dyDescent="0.25">
      <c r="B24" s="36" t="s">
        <v>42</v>
      </c>
      <c r="C24" s="37">
        <v>-2631763000</v>
      </c>
      <c r="D24" s="37">
        <v>-2968024000</v>
      </c>
      <c r="E24" s="38">
        <v>-3259614000</v>
      </c>
    </row>
    <row r="25" spans="2:5" ht="15.75" thickBot="1" x14ac:dyDescent="0.3">
      <c r="B25" s="39"/>
      <c r="C25" s="40">
        <f>C24*B25</f>
        <v>0</v>
      </c>
      <c r="D25" s="40">
        <f>D24*B25</f>
        <v>0</v>
      </c>
      <c r="E25" s="41">
        <f>E24*B25</f>
        <v>0</v>
      </c>
    </row>
    <row r="26" spans="2:5" ht="15.75" thickBot="1" x14ac:dyDescent="0.3">
      <c r="C26" s="288"/>
      <c r="D26" s="288"/>
      <c r="E26" s="288"/>
    </row>
    <row r="27" spans="2:5" x14ac:dyDescent="0.25">
      <c r="B27" s="36" t="s">
        <v>43</v>
      </c>
      <c r="C27" s="37">
        <v>397143000</v>
      </c>
      <c r="D27" s="37">
        <v>-2398598000</v>
      </c>
      <c r="E27" s="38">
        <v>-4686672000</v>
      </c>
    </row>
    <row r="28" spans="2:5" ht="15.75" thickBot="1" x14ac:dyDescent="0.3">
      <c r="B28" s="39"/>
      <c r="C28" s="40">
        <f>C27*B28</f>
        <v>0</v>
      </c>
      <c r="D28" s="40">
        <f>D27*B28</f>
        <v>0</v>
      </c>
      <c r="E28" s="41">
        <f>E27*B28</f>
        <v>0</v>
      </c>
    </row>
  </sheetData>
  <mergeCells count="6">
    <mergeCell ref="B1:J1"/>
    <mergeCell ref="B12:B13"/>
    <mergeCell ref="G12:G13"/>
    <mergeCell ref="B3:E9"/>
    <mergeCell ref="G4:J5"/>
    <mergeCell ref="G6:J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Normal="100" workbookViewId="0"/>
  </sheetViews>
  <sheetFormatPr defaultRowHeight="15" x14ac:dyDescent="0.25"/>
  <cols>
    <col min="2" max="2" width="62.42578125" bestFit="1" customWidth="1"/>
    <col min="3" max="7" width="15.7109375" customWidth="1"/>
    <col min="8" max="8" width="16.28515625" bestFit="1" customWidth="1"/>
    <col min="10" max="10" width="29.42578125" bestFit="1" customWidth="1"/>
    <col min="11" max="11" width="20.7109375" customWidth="1"/>
  </cols>
  <sheetData>
    <row r="1" spans="1:11" x14ac:dyDescent="0.25">
      <c r="A1" s="29"/>
    </row>
    <row r="3" spans="1:11" x14ac:dyDescent="0.25">
      <c r="B3" s="55" t="s">
        <v>38</v>
      </c>
      <c r="C3" s="292" t="s">
        <v>39</v>
      </c>
      <c r="D3" s="292" t="s">
        <v>40</v>
      </c>
      <c r="E3" s="292" t="s">
        <v>41</v>
      </c>
      <c r="F3" s="292" t="s">
        <v>42</v>
      </c>
      <c r="G3" s="292" t="s">
        <v>43</v>
      </c>
      <c r="H3" s="292" t="s">
        <v>44</v>
      </c>
      <c r="J3" s="33" t="s">
        <v>45</v>
      </c>
    </row>
    <row r="4" spans="1:11" ht="30" x14ac:dyDescent="0.25">
      <c r="B4" s="51" t="s">
        <v>46</v>
      </c>
      <c r="C4" s="89">
        <f>'1,2,3 - PERS_1'!C11</f>
        <v>0</v>
      </c>
      <c r="D4" s="88">
        <f>'1,2,3 - PERS_2-3'!C11</f>
        <v>0</v>
      </c>
      <c r="E4" s="88">
        <f>'1,2,3 - PSERS'!C12</f>
        <v>0</v>
      </c>
      <c r="F4" s="87">
        <f>'1,2,3 - LEOFF_1'!C11</f>
        <v>0</v>
      </c>
      <c r="G4" s="87">
        <f>'1,2,3 - LEOFF_2'!C12</f>
        <v>0</v>
      </c>
      <c r="H4" s="265" t="s">
        <v>47</v>
      </c>
      <c r="J4" s="301" t="s">
        <v>48</v>
      </c>
      <c r="K4" s="302"/>
    </row>
    <row r="5" spans="1:11" x14ac:dyDescent="0.25">
      <c r="C5" s="288"/>
      <c r="D5" s="288"/>
      <c r="E5" s="288"/>
      <c r="F5" s="288"/>
      <c r="G5" s="288"/>
      <c r="H5" s="288"/>
      <c r="J5" s="18" t="s">
        <v>49</v>
      </c>
      <c r="K5" s="35">
        <f>SUMIF(C4:G4, "&lt;0")</f>
        <v>0</v>
      </c>
    </row>
    <row r="6" spans="1:11" x14ac:dyDescent="0.25">
      <c r="B6" s="303" t="s">
        <v>50</v>
      </c>
      <c r="C6" s="303"/>
      <c r="D6" s="303"/>
      <c r="E6" s="303"/>
      <c r="F6" s="303"/>
      <c r="G6" s="303"/>
      <c r="H6" s="303"/>
      <c r="J6" s="18" t="s">
        <v>51</v>
      </c>
      <c r="K6" s="35">
        <f>SUMIF(C4:G4, "&gt;0")</f>
        <v>0</v>
      </c>
    </row>
    <row r="7" spans="1:11" x14ac:dyDescent="0.25">
      <c r="B7" s="18" t="s">
        <v>52</v>
      </c>
      <c r="C7" s="35">
        <f>'1,2,3 - PERS_1'!D11</f>
        <v>0</v>
      </c>
      <c r="D7" s="35">
        <f>'1,2,3 - PERS_2-3'!D11</f>
        <v>0</v>
      </c>
      <c r="E7" s="35">
        <f>'1,2,3 - PSERS'!D12</f>
        <v>0</v>
      </c>
      <c r="F7" s="35">
        <f>'1,2,3 - LEOFF_1'!D11</f>
        <v>0</v>
      </c>
      <c r="G7" s="35">
        <f>'1,2,3 - LEOFF_2'!D12</f>
        <v>0</v>
      </c>
      <c r="H7" s="35">
        <f t="shared" ref="H7:H12" si="0">SUM(C7:G7)</f>
        <v>0</v>
      </c>
      <c r="J7" s="18" t="s">
        <v>53</v>
      </c>
      <c r="K7" s="35">
        <f>H12</f>
        <v>0</v>
      </c>
    </row>
    <row r="8" spans="1:11" x14ac:dyDescent="0.25">
      <c r="B8" s="18" t="s">
        <v>54</v>
      </c>
      <c r="C8" s="35">
        <f>'1,2,3 - PERS_1'!E11</f>
        <v>0</v>
      </c>
      <c r="D8" s="35">
        <f>'1,2,3 - PERS_2-3'!E11</f>
        <v>0</v>
      </c>
      <c r="E8" s="35">
        <f>'1,2,3 - PSERS'!E12</f>
        <v>0</v>
      </c>
      <c r="F8" s="35">
        <f>'1,2,3 - LEOFF_1'!E11</f>
        <v>0</v>
      </c>
      <c r="G8" s="35">
        <f>'1,2,3 - LEOFF_2'!E12</f>
        <v>0</v>
      </c>
      <c r="H8" s="35">
        <f t="shared" si="0"/>
        <v>0</v>
      </c>
      <c r="J8" s="18" t="s">
        <v>55</v>
      </c>
      <c r="K8" s="35">
        <f>H19</f>
        <v>0</v>
      </c>
    </row>
    <row r="9" spans="1:11" x14ac:dyDescent="0.25">
      <c r="B9" s="18" t="s">
        <v>56</v>
      </c>
      <c r="C9" s="35">
        <f>'1,2,3 - PERS_1'!F11</f>
        <v>0</v>
      </c>
      <c r="D9" s="35">
        <f>'1,2,3 - PERS_2-3'!F11</f>
        <v>0</v>
      </c>
      <c r="E9" s="35">
        <f>'1,2,3 - PSERS'!F12</f>
        <v>0</v>
      </c>
      <c r="F9" s="35">
        <f>'1,2,3 - LEOFF_1'!F11</f>
        <v>0</v>
      </c>
      <c r="G9" s="35">
        <f>'1,2,3 - LEOFF_2'!F12</f>
        <v>0</v>
      </c>
      <c r="H9" s="35">
        <f t="shared" si="0"/>
        <v>0</v>
      </c>
      <c r="J9" s="18" t="s">
        <v>57</v>
      </c>
      <c r="K9" s="35">
        <f>H21</f>
        <v>0</v>
      </c>
    </row>
    <row r="10" spans="1:11" x14ac:dyDescent="0.25">
      <c r="B10" s="18" t="s">
        <v>58</v>
      </c>
      <c r="C10" s="283"/>
      <c r="D10" s="35">
        <f>'1,2,3 - PERS_2-3'!H68</f>
        <v>0</v>
      </c>
      <c r="E10" s="35">
        <f>'1,2,3 - PSERS'!H75</f>
        <v>0</v>
      </c>
      <c r="F10" s="283"/>
      <c r="G10" s="35">
        <f>'1,2,3 - LEOFF_2'!H78</f>
        <v>0</v>
      </c>
      <c r="H10" s="35">
        <f t="shared" si="0"/>
        <v>0</v>
      </c>
    </row>
    <row r="11" spans="1:11" x14ac:dyDescent="0.25">
      <c r="B11" s="18" t="s">
        <v>59</v>
      </c>
      <c r="C11" s="35">
        <f>'1,2,3 - PERS_1'!B14</f>
        <v>0</v>
      </c>
      <c r="D11" s="35">
        <f>'1,2,3 - PERS_2-3'!B14</f>
        <v>0</v>
      </c>
      <c r="E11" s="35">
        <f>'1,2,3 - PSERS'!B15</f>
        <v>0</v>
      </c>
      <c r="F11" s="283"/>
      <c r="G11" s="35">
        <f>'1,2,3 - LEOFF_2'!B15</f>
        <v>0</v>
      </c>
      <c r="H11" s="35">
        <f t="shared" si="0"/>
        <v>0</v>
      </c>
    </row>
    <row r="12" spans="1:11" x14ac:dyDescent="0.25">
      <c r="B12" s="51" t="s">
        <v>60</v>
      </c>
      <c r="C12" s="90">
        <f>SUM(C7:C11)</f>
        <v>0</v>
      </c>
      <c r="D12" s="90">
        <f>SUM(D7:D11)</f>
        <v>0</v>
      </c>
      <c r="E12" s="90">
        <f>SUM(E7:E11)</f>
        <v>0</v>
      </c>
      <c r="F12" s="90">
        <f>SUM(F7:F11)</f>
        <v>0</v>
      </c>
      <c r="G12" s="90">
        <f>SUM(G7:G11)</f>
        <v>0</v>
      </c>
      <c r="H12" s="90">
        <f t="shared" si="0"/>
        <v>0</v>
      </c>
    </row>
    <row r="13" spans="1:11" x14ac:dyDescent="0.25">
      <c r="C13" s="288"/>
      <c r="D13" s="288"/>
      <c r="E13" s="288"/>
      <c r="F13" s="288"/>
      <c r="G13" s="288"/>
      <c r="H13" s="288"/>
    </row>
    <row r="14" spans="1:11" x14ac:dyDescent="0.25">
      <c r="B14" s="303" t="s">
        <v>61</v>
      </c>
      <c r="C14" s="303"/>
      <c r="D14" s="303"/>
      <c r="E14" s="303"/>
      <c r="F14" s="303"/>
      <c r="G14" s="303"/>
      <c r="H14" s="303"/>
    </row>
    <row r="15" spans="1:11" x14ac:dyDescent="0.25">
      <c r="B15" s="18" t="s">
        <v>52</v>
      </c>
      <c r="C15" s="53">
        <f>'1,2,3 - PERS_1'!H11</f>
        <v>0</v>
      </c>
      <c r="D15" s="53">
        <f>'1,2,3 - PERS_2-3'!H11</f>
        <v>0</v>
      </c>
      <c r="E15" s="53">
        <f>'1,2,3 - PSERS'!H12</f>
        <v>0</v>
      </c>
      <c r="F15" s="53">
        <f>'1,2,3 - LEOFF_1'!H11</f>
        <v>0</v>
      </c>
      <c r="G15" s="53">
        <f>'1,2,3 - LEOFF_2'!H12</f>
        <v>0</v>
      </c>
      <c r="H15" s="53">
        <f t="shared" ref="H15:H19" si="1">SUM(C15:G15)</f>
        <v>0</v>
      </c>
    </row>
    <row r="16" spans="1:11" x14ac:dyDescent="0.25">
      <c r="B16" s="18" t="s">
        <v>54</v>
      </c>
      <c r="C16" s="53">
        <f>'1,2,3 - PERS_1'!I11</f>
        <v>0</v>
      </c>
      <c r="D16" s="53">
        <f>'1,2,3 - PERS_2-3'!I11</f>
        <v>0</v>
      </c>
      <c r="E16" s="53">
        <f>'1,2,3 - PSERS'!I12</f>
        <v>0</v>
      </c>
      <c r="F16" s="53">
        <f>'1,2,3 - LEOFF_1'!I11</f>
        <v>0</v>
      </c>
      <c r="G16" s="53">
        <f>'1,2,3 - LEOFF_2'!I12</f>
        <v>0</v>
      </c>
      <c r="H16" s="53">
        <f t="shared" si="1"/>
        <v>0</v>
      </c>
    </row>
    <row r="17" spans="2:8" x14ac:dyDescent="0.25">
      <c r="B17" s="18" t="s">
        <v>56</v>
      </c>
      <c r="C17" s="53">
        <f>'1,2,3 - PERS_1'!J11</f>
        <v>0</v>
      </c>
      <c r="D17" s="53">
        <f>'1,2,3 - PERS_2-3'!J11</f>
        <v>0</v>
      </c>
      <c r="E17" s="53">
        <f>'1,2,3 - PSERS'!J12</f>
        <v>0</v>
      </c>
      <c r="F17" s="53">
        <f>'1,2,3 - LEOFF_1'!J11</f>
        <v>0</v>
      </c>
      <c r="G17" s="53">
        <f>'1,2,3 - LEOFF_2'!J12</f>
        <v>0</v>
      </c>
      <c r="H17" s="53">
        <f t="shared" si="1"/>
        <v>0</v>
      </c>
    </row>
    <row r="18" spans="2:8" x14ac:dyDescent="0.25">
      <c r="B18" s="18" t="s">
        <v>58</v>
      </c>
      <c r="C18" s="284"/>
      <c r="D18" s="35">
        <f>'1,2,3 - PERS_2-3'!I68</f>
        <v>0</v>
      </c>
      <c r="E18" s="35">
        <f>'1,2,3 - PSERS'!I75</f>
        <v>0</v>
      </c>
      <c r="F18" s="284"/>
      <c r="G18" s="53">
        <f>'1,2,3 - LEOFF_2'!I78</f>
        <v>0</v>
      </c>
      <c r="H18" s="53">
        <f t="shared" si="1"/>
        <v>0</v>
      </c>
    </row>
    <row r="19" spans="2:8" x14ac:dyDescent="0.25">
      <c r="B19" s="51" t="s">
        <v>62</v>
      </c>
      <c r="C19" s="91">
        <f>SUM(C15:C18)</f>
        <v>0</v>
      </c>
      <c r="D19" s="91">
        <f>SUM(D15:D18)</f>
        <v>0</v>
      </c>
      <c r="E19" s="91">
        <f>SUM(E15:E18)</f>
        <v>0</v>
      </c>
      <c r="F19" s="91">
        <f>SUM(F15:F18)</f>
        <v>0</v>
      </c>
      <c r="G19" s="91">
        <f>SUM(G15:G18)</f>
        <v>0</v>
      </c>
      <c r="H19" s="91">
        <f t="shared" si="1"/>
        <v>0</v>
      </c>
    </row>
    <row r="20" spans="2:8" x14ac:dyDescent="0.25">
      <c r="C20" s="288"/>
      <c r="D20" s="288"/>
      <c r="E20" s="288"/>
      <c r="F20" s="288"/>
      <c r="G20" s="288"/>
      <c r="H20" s="288"/>
    </row>
    <row r="21" spans="2:8" x14ac:dyDescent="0.25">
      <c r="B21" s="51" t="s">
        <v>63</v>
      </c>
      <c r="C21" s="52">
        <f>'1,2,3 - PERS_1'!B58</f>
        <v>0</v>
      </c>
      <c r="D21" s="52">
        <f>'1,2,3 - PERS_2-3'!B86</f>
        <v>0</v>
      </c>
      <c r="E21" s="52">
        <f>'1,2,3 - PSERS'!B93</f>
        <v>0</v>
      </c>
      <c r="F21" s="54">
        <f>'1,2,3 - LEOFF_1'!B53</f>
        <v>0</v>
      </c>
      <c r="G21" s="52">
        <f>'1,2,3 - LEOFF_2'!B97</f>
        <v>0</v>
      </c>
      <c r="H21" s="52">
        <f t="shared" ref="H21" si="2">SUM(C21:G21)</f>
        <v>0</v>
      </c>
    </row>
  </sheetData>
  <mergeCells count="3">
    <mergeCell ref="J4:K4"/>
    <mergeCell ref="B6:H6"/>
    <mergeCell ref="B14:H1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showGridLines="0" zoomScaleNormal="100" workbookViewId="0"/>
  </sheetViews>
  <sheetFormatPr defaultColWidth="9.140625" defaultRowHeight="15" x14ac:dyDescent="0.25"/>
  <cols>
    <col min="1" max="1" width="51.7109375" bestFit="1" customWidth="1"/>
    <col min="2" max="2" width="12" bestFit="1" customWidth="1"/>
    <col min="3" max="3" width="15" bestFit="1" customWidth="1"/>
    <col min="4" max="4" width="15.28515625" bestFit="1" customWidth="1"/>
    <col min="5" max="5" width="14.28515625" bestFit="1" customWidth="1"/>
    <col min="6" max="6" width="15" customWidth="1"/>
    <col min="7" max="7" width="14" bestFit="1" customWidth="1"/>
    <col min="8" max="8" width="13.28515625" bestFit="1" customWidth="1"/>
    <col min="9" max="9" width="15" bestFit="1" customWidth="1"/>
    <col min="10" max="10" width="12.42578125" bestFit="1" customWidth="1"/>
    <col min="11" max="11" width="15" bestFit="1" customWidth="1"/>
    <col min="12" max="12" width="14.28515625" bestFit="1" customWidth="1"/>
    <col min="13" max="13" width="12.28515625" customWidth="1"/>
    <col min="14" max="14" width="8.28515625" customWidth="1"/>
    <col min="15" max="15" width="11.140625" customWidth="1"/>
    <col min="16" max="16" width="16.140625" bestFit="1" customWidth="1"/>
    <col min="18" max="18" width="14.7109375" customWidth="1"/>
  </cols>
  <sheetData>
    <row r="1" spans="1:13" ht="15.75" x14ac:dyDescent="0.25">
      <c r="A1" s="80" t="s">
        <v>64</v>
      </c>
      <c r="B1" s="80"/>
      <c r="C1" s="80"/>
      <c r="D1" s="80"/>
      <c r="E1" s="80"/>
      <c r="F1" s="80"/>
      <c r="G1" s="80"/>
      <c r="H1" s="80"/>
      <c r="I1" s="80"/>
      <c r="J1" s="80"/>
      <c r="K1" s="80"/>
      <c r="L1" s="80"/>
      <c r="M1" s="80"/>
    </row>
    <row r="2" spans="1:13" x14ac:dyDescent="0.25">
      <c r="C2" s="334" t="s">
        <v>65</v>
      </c>
      <c r="D2" s="334"/>
      <c r="E2" s="334"/>
      <c r="F2" s="334"/>
      <c r="G2" s="334"/>
      <c r="H2" s="334"/>
      <c r="I2" s="334"/>
      <c r="J2" s="334"/>
      <c r="K2" s="334"/>
      <c r="L2" s="334"/>
    </row>
    <row r="3" spans="1:13" ht="15.75" thickBot="1" x14ac:dyDescent="0.3">
      <c r="D3" s="347"/>
      <c r="E3" s="347"/>
      <c r="F3" s="347"/>
      <c r="G3" s="347"/>
      <c r="H3" s="347"/>
      <c r="I3" s="347"/>
      <c r="J3" s="347"/>
      <c r="K3" s="347"/>
      <c r="L3" s="347"/>
    </row>
    <row r="4" spans="1:13" ht="15" customHeight="1" x14ac:dyDescent="0.25">
      <c r="A4" s="290"/>
      <c r="B4" s="290"/>
      <c r="C4" s="335" t="s">
        <v>66</v>
      </c>
      <c r="D4" s="348" t="s">
        <v>67</v>
      </c>
      <c r="E4" s="349"/>
      <c r="F4" s="349"/>
      <c r="G4" s="350"/>
      <c r="H4" s="351" t="s">
        <v>68</v>
      </c>
      <c r="I4" s="352"/>
      <c r="J4" s="352"/>
      <c r="K4" s="353"/>
      <c r="L4" s="337" t="s">
        <v>69</v>
      </c>
    </row>
    <row r="5" spans="1:13" ht="120" x14ac:dyDescent="0.25">
      <c r="A5" s="56" t="s">
        <v>70</v>
      </c>
      <c r="B5" s="59"/>
      <c r="C5" s="336"/>
      <c r="D5" s="83" t="s">
        <v>71</v>
      </c>
      <c r="E5" s="81" t="s">
        <v>72</v>
      </c>
      <c r="F5" s="81" t="s">
        <v>73</v>
      </c>
      <c r="G5" s="84" t="s">
        <v>74</v>
      </c>
      <c r="H5" s="193" t="s">
        <v>71</v>
      </c>
      <c r="I5" s="82" t="s">
        <v>72</v>
      </c>
      <c r="J5" s="82" t="s">
        <v>75</v>
      </c>
      <c r="K5" s="86" t="s">
        <v>76</v>
      </c>
      <c r="L5" s="338"/>
    </row>
    <row r="6" spans="1:13" x14ac:dyDescent="0.25">
      <c r="A6" s="290" t="s">
        <v>77</v>
      </c>
      <c r="C6" s="92">
        <v>-2784367000</v>
      </c>
      <c r="D6" s="188">
        <v>0</v>
      </c>
      <c r="E6" s="189">
        <v>0</v>
      </c>
      <c r="F6" s="189">
        <v>0</v>
      </c>
      <c r="G6" s="196">
        <v>0</v>
      </c>
      <c r="H6" s="194">
        <v>0</v>
      </c>
      <c r="I6" s="104">
        <v>-461451441</v>
      </c>
      <c r="J6" s="104">
        <v>0</v>
      </c>
      <c r="K6" s="96">
        <v>-461451441</v>
      </c>
      <c r="L6" s="109"/>
    </row>
    <row r="7" spans="1:13" ht="15.75" thickBot="1" x14ac:dyDescent="0.3">
      <c r="A7" s="290" t="s">
        <v>78</v>
      </c>
      <c r="C7" s="97">
        <v>-2282732000</v>
      </c>
      <c r="D7" s="190">
        <v>0</v>
      </c>
      <c r="E7" s="191">
        <v>0</v>
      </c>
      <c r="F7" s="191">
        <v>0</v>
      </c>
      <c r="G7" s="192">
        <f>SUM(D7:F7)</f>
        <v>0</v>
      </c>
      <c r="H7" s="195">
        <v>0</v>
      </c>
      <c r="I7" s="106">
        <v>-257502075</v>
      </c>
      <c r="J7" s="106">
        <v>0</v>
      </c>
      <c r="K7" s="101">
        <f>+SUM(H7:J7)</f>
        <v>-257502075</v>
      </c>
      <c r="L7" s="102">
        <v>-19513000</v>
      </c>
    </row>
    <row r="9" spans="1:13" ht="15.75" thickBot="1" x14ac:dyDescent="0.3">
      <c r="A9" t="s">
        <v>79</v>
      </c>
    </row>
    <row r="10" spans="1:13" ht="15.75" thickBot="1" x14ac:dyDescent="0.3">
      <c r="A10" s="57" t="s">
        <v>80</v>
      </c>
      <c r="B10" s="60"/>
      <c r="C10" s="226">
        <f>C6*$B$10</f>
        <v>0</v>
      </c>
      <c r="D10" s="227">
        <f t="shared" ref="D10:K10" si="0">D6*$B$10</f>
        <v>0</v>
      </c>
      <c r="E10" s="227">
        <f t="shared" si="0"/>
        <v>0</v>
      </c>
      <c r="F10" s="227">
        <f t="shared" si="0"/>
        <v>0</v>
      </c>
      <c r="G10" s="90">
        <f t="shared" si="0"/>
        <v>0</v>
      </c>
      <c r="H10" s="228">
        <f t="shared" si="0"/>
        <v>0</v>
      </c>
      <c r="I10" s="228">
        <f t="shared" si="0"/>
        <v>0</v>
      </c>
      <c r="J10" s="228">
        <f t="shared" si="0"/>
        <v>0</v>
      </c>
      <c r="K10" s="229">
        <f t="shared" si="0"/>
        <v>0</v>
      </c>
      <c r="L10" s="288"/>
    </row>
    <row r="11" spans="1:13" ht="15.75" thickBot="1" x14ac:dyDescent="0.3">
      <c r="A11" s="57" t="s">
        <v>81</v>
      </c>
      <c r="B11" s="60"/>
      <c r="C11" s="226">
        <f>C7*$B$11</f>
        <v>0</v>
      </c>
      <c r="D11" s="227">
        <f>D7*$B$11</f>
        <v>0</v>
      </c>
      <c r="E11" s="227">
        <f t="shared" ref="E11:L11" si="1">E7*$B$11</f>
        <v>0</v>
      </c>
      <c r="F11" s="227">
        <f t="shared" si="1"/>
        <v>0</v>
      </c>
      <c r="G11" s="90">
        <f t="shared" si="1"/>
        <v>0</v>
      </c>
      <c r="H11" s="228">
        <f t="shared" si="1"/>
        <v>0</v>
      </c>
      <c r="I11" s="228">
        <f t="shared" si="1"/>
        <v>0</v>
      </c>
      <c r="J11" s="228">
        <f t="shared" si="1"/>
        <v>0</v>
      </c>
      <c r="K11" s="229">
        <f t="shared" si="1"/>
        <v>0</v>
      </c>
      <c r="L11" s="35">
        <f t="shared" si="1"/>
        <v>0</v>
      </c>
    </row>
    <row r="12" spans="1:13" ht="15.75" thickBot="1" x14ac:dyDescent="0.3"/>
    <row r="13" spans="1:13" ht="15.75" thickBot="1" x14ac:dyDescent="0.3">
      <c r="A13" t="s">
        <v>82</v>
      </c>
      <c r="B13" s="62"/>
    </row>
    <row r="14" spans="1:13" ht="15.75" thickBot="1" x14ac:dyDescent="0.3">
      <c r="A14" t="s">
        <v>83</v>
      </c>
      <c r="B14" s="62"/>
    </row>
    <row r="15" spans="1:13" x14ac:dyDescent="0.25">
      <c r="G15" s="290"/>
    </row>
    <row r="16" spans="1:13" x14ac:dyDescent="0.25">
      <c r="G16" s="290"/>
    </row>
    <row r="17" spans="1:14" x14ac:dyDescent="0.25">
      <c r="A17" s="313" t="s">
        <v>84</v>
      </c>
      <c r="B17" s="313"/>
      <c r="C17" s="313"/>
      <c r="D17" s="313"/>
      <c r="E17" s="313"/>
    </row>
    <row r="18" spans="1:14" x14ac:dyDescent="0.25">
      <c r="B18" s="63" t="s">
        <v>85</v>
      </c>
      <c r="C18" s="63" t="s">
        <v>86</v>
      </c>
      <c r="F18" s="64"/>
      <c r="G18" s="288"/>
    </row>
    <row r="19" spans="1:14" x14ac:dyDescent="0.25">
      <c r="A19" s="18" t="s">
        <v>87</v>
      </c>
      <c r="B19" s="35">
        <f>-C10</f>
        <v>0</v>
      </c>
      <c r="C19" s="35"/>
      <c r="E19" s="57"/>
      <c r="F19" s="57"/>
      <c r="G19" s="288"/>
    </row>
    <row r="20" spans="1:14" x14ac:dyDescent="0.25">
      <c r="A20" s="58" t="s">
        <v>88</v>
      </c>
      <c r="B20" s="35"/>
      <c r="C20" s="35">
        <f>C11</f>
        <v>0</v>
      </c>
      <c r="G20" s="288"/>
    </row>
    <row r="21" spans="1:14" x14ac:dyDescent="0.25">
      <c r="A21" s="18" t="s">
        <v>89</v>
      </c>
      <c r="B21" s="35">
        <f>-K10</f>
        <v>0</v>
      </c>
      <c r="C21" s="35"/>
    </row>
    <row r="22" spans="1:14" x14ac:dyDescent="0.25">
      <c r="A22" s="58" t="s">
        <v>90</v>
      </c>
      <c r="B22" s="35"/>
      <c r="C22" s="35">
        <f>K11</f>
        <v>0</v>
      </c>
    </row>
    <row r="23" spans="1:14" x14ac:dyDescent="0.25">
      <c r="A23" s="58" t="s">
        <v>91</v>
      </c>
      <c r="B23" s="35"/>
      <c r="C23" s="35">
        <f>-B13</f>
        <v>0</v>
      </c>
    </row>
    <row r="24" spans="1:14" x14ac:dyDescent="0.25">
      <c r="A24" s="18" t="s">
        <v>92</v>
      </c>
      <c r="B24" s="35">
        <f>B14</f>
        <v>0</v>
      </c>
      <c r="C24" s="35"/>
      <c r="G24" s="288"/>
    </row>
    <row r="25" spans="1:14" x14ac:dyDescent="0.25">
      <c r="A25" s="18" t="str">
        <f>IF(SUM(B19:C24)&lt;0, "Adjustment to Pension Expense","      Adjustment to Pension Expense")</f>
        <v xml:space="preserve">      Adjustment to Pension Expense</v>
      </c>
      <c r="B25" s="35">
        <f>IF(SUM(B19:C24)&lt;0, SUM(B19:C24)*-1, 0)</f>
        <v>0</v>
      </c>
      <c r="C25" s="35">
        <f>IF(SUM(B19:C24)&lt;0, 0, SUM(B19:C24)*-1)</f>
        <v>0</v>
      </c>
    </row>
    <row r="26" spans="1:14" x14ac:dyDescent="0.25">
      <c r="A26" s="65"/>
    </row>
    <row r="27" spans="1:14" ht="15" customHeight="1" x14ac:dyDescent="0.25">
      <c r="A27" s="314" t="s">
        <v>93</v>
      </c>
      <c r="B27" s="314"/>
      <c r="C27" s="314"/>
      <c r="D27" s="314"/>
    </row>
    <row r="28" spans="1:14" ht="15.75" thickBot="1" x14ac:dyDescent="0.3">
      <c r="A28" s="314"/>
      <c r="B28" s="314"/>
      <c r="C28" s="314"/>
      <c r="D28" s="314"/>
      <c r="F28" s="290"/>
      <c r="G28" s="290"/>
      <c r="H28" s="290"/>
      <c r="I28" s="290"/>
    </row>
    <row r="29" spans="1:14" x14ac:dyDescent="0.25">
      <c r="A29" s="314"/>
      <c r="B29" s="314"/>
      <c r="C29" s="314"/>
      <c r="D29" s="314"/>
      <c r="F29" s="304" t="s">
        <v>94</v>
      </c>
      <c r="G29" s="305"/>
      <c r="H29" s="306"/>
      <c r="I29" s="340" t="s">
        <v>95</v>
      </c>
      <c r="J29" s="340" t="s">
        <v>96</v>
      </c>
      <c r="K29" s="345" t="s">
        <v>97</v>
      </c>
      <c r="L29" s="346"/>
      <c r="M29" s="12"/>
      <c r="N29" s="12"/>
    </row>
    <row r="30" spans="1:14" ht="15.75" thickBot="1" x14ac:dyDescent="0.3">
      <c r="A30" s="315"/>
      <c r="B30" s="315"/>
      <c r="C30" s="315"/>
      <c r="D30" s="315"/>
      <c r="F30" s="307"/>
      <c r="G30" s="308"/>
      <c r="H30" s="309"/>
      <c r="I30" s="341"/>
      <c r="J30" s="341"/>
      <c r="K30" s="345"/>
      <c r="L30" s="346"/>
      <c r="M30" s="12"/>
      <c r="N30" s="12"/>
    </row>
    <row r="31" spans="1:14" x14ac:dyDescent="0.25">
      <c r="A31" s="310" t="s">
        <v>98</v>
      </c>
      <c r="B31" s="311"/>
      <c r="C31" s="311"/>
      <c r="D31" s="312"/>
      <c r="F31" s="320" t="s">
        <v>99</v>
      </c>
      <c r="G31" s="321"/>
      <c r="H31" s="321"/>
      <c r="I31" s="242"/>
      <c r="J31" s="258"/>
      <c r="M31" s="12"/>
      <c r="N31" s="12"/>
    </row>
    <row r="32" spans="1:14" ht="15.75" thickBot="1" x14ac:dyDescent="0.3">
      <c r="A32" s="124"/>
      <c r="B32" s="288"/>
      <c r="C32" s="288"/>
      <c r="D32" s="66"/>
      <c r="F32" s="322"/>
      <c r="G32" s="323"/>
      <c r="H32" s="323"/>
      <c r="I32" s="244">
        <f>D11</f>
        <v>0</v>
      </c>
      <c r="J32" s="259">
        <f>H11</f>
        <v>0</v>
      </c>
      <c r="M32" s="12"/>
      <c r="N32" s="12"/>
    </row>
    <row r="33" spans="1:14" ht="15" customHeight="1" x14ac:dyDescent="0.25">
      <c r="A33" s="124"/>
      <c r="B33" s="123" t="s">
        <v>100</v>
      </c>
      <c r="C33" s="178" t="s">
        <v>101</v>
      </c>
      <c r="D33" s="354" t="s">
        <v>102</v>
      </c>
      <c r="F33" s="320" t="s">
        <v>103</v>
      </c>
      <c r="G33" s="321"/>
      <c r="H33" s="321"/>
      <c r="I33" s="242"/>
      <c r="J33" s="258"/>
      <c r="M33" s="12"/>
      <c r="N33" s="12"/>
    </row>
    <row r="34" spans="1:14" ht="15" customHeight="1" x14ac:dyDescent="0.25">
      <c r="A34" s="124"/>
      <c r="B34" s="67">
        <f>B10</f>
        <v>0</v>
      </c>
      <c r="C34" s="68">
        <f>B11</f>
        <v>0</v>
      </c>
      <c r="D34" s="354"/>
      <c r="F34" s="324"/>
      <c r="G34" s="325"/>
      <c r="H34" s="325"/>
      <c r="I34" s="245">
        <f>E11</f>
        <v>0</v>
      </c>
      <c r="J34" s="260">
        <f>I11</f>
        <v>0</v>
      </c>
      <c r="M34" s="12"/>
      <c r="N34" s="12"/>
    </row>
    <row r="35" spans="1:14" ht="15.75" thickBot="1" x14ac:dyDescent="0.3">
      <c r="A35" s="124"/>
      <c r="D35" s="66"/>
      <c r="F35" s="322"/>
      <c r="G35" s="323"/>
      <c r="H35" s="323"/>
      <c r="I35" s="244"/>
      <c r="J35" s="259"/>
      <c r="K35" s="13"/>
      <c r="L35" s="6"/>
      <c r="M35" s="12"/>
      <c r="N35" s="12"/>
    </row>
    <row r="36" spans="1:14" ht="15.75" thickBot="1" x14ac:dyDescent="0.3">
      <c r="A36" s="124" t="s">
        <v>104</v>
      </c>
      <c r="B36" s="221">
        <f>C10</f>
        <v>0</v>
      </c>
      <c r="C36" s="221">
        <f>C6*$B$11</f>
        <v>0</v>
      </c>
      <c r="D36" s="241">
        <f>C36-B36</f>
        <v>0</v>
      </c>
      <c r="F36" s="326" t="s">
        <v>105</v>
      </c>
      <c r="G36" s="327"/>
      <c r="H36" s="327"/>
      <c r="I36" s="247">
        <f>F11</f>
        <v>0</v>
      </c>
      <c r="J36" s="261">
        <f>J11</f>
        <v>0</v>
      </c>
      <c r="M36" s="12"/>
      <c r="N36" s="12"/>
    </row>
    <row r="37" spans="1:14" ht="15" customHeight="1" x14ac:dyDescent="0.25">
      <c r="A37" s="124" t="s">
        <v>106</v>
      </c>
      <c r="B37" s="221">
        <f>G10</f>
        <v>0</v>
      </c>
      <c r="C37" s="221">
        <f>G6*$B$11</f>
        <v>0</v>
      </c>
      <c r="D37" s="241">
        <f>C37-B37</f>
        <v>0</v>
      </c>
      <c r="F37" s="328" t="s">
        <v>107</v>
      </c>
      <c r="G37" s="329"/>
      <c r="H37" s="329"/>
      <c r="I37" s="262"/>
      <c r="J37" s="262"/>
      <c r="M37" s="12"/>
      <c r="N37" s="12"/>
    </row>
    <row r="38" spans="1:14" x14ac:dyDescent="0.25">
      <c r="A38" s="114" t="s">
        <v>108</v>
      </c>
      <c r="B38" s="221">
        <f>K10</f>
        <v>0</v>
      </c>
      <c r="C38" s="221">
        <f>K6*$B$11</f>
        <v>0</v>
      </c>
      <c r="D38" s="241">
        <f>C38-B38</f>
        <v>0</v>
      </c>
      <c r="F38" s="330"/>
      <c r="G38" s="331"/>
      <c r="H38" s="331"/>
      <c r="I38" s="263"/>
      <c r="J38" s="263"/>
      <c r="M38" s="12"/>
      <c r="N38" s="12"/>
    </row>
    <row r="39" spans="1:14" ht="15.75" thickBot="1" x14ac:dyDescent="0.3">
      <c r="A39" s="124" t="s">
        <v>109</v>
      </c>
      <c r="B39" s="288"/>
      <c r="C39" s="288"/>
      <c r="D39" s="71">
        <f>SUM(D36:D38)</f>
        <v>0</v>
      </c>
      <c r="F39" s="332"/>
      <c r="G39" s="333"/>
      <c r="H39" s="333"/>
      <c r="I39" s="264"/>
      <c r="J39" s="264"/>
      <c r="M39" s="12"/>
      <c r="N39" s="12"/>
    </row>
    <row r="40" spans="1:14" ht="15.75" thickTop="1" x14ac:dyDescent="0.25">
      <c r="A40" s="124"/>
      <c r="D40" s="66"/>
      <c r="F40" s="320" t="s">
        <v>110</v>
      </c>
      <c r="G40" s="321"/>
      <c r="H40" s="321"/>
      <c r="I40" s="242"/>
      <c r="J40" s="258"/>
      <c r="M40" s="12"/>
      <c r="N40" s="12"/>
    </row>
    <row r="41" spans="1:14" ht="15.75" customHeight="1" thickBot="1" x14ac:dyDescent="0.3">
      <c r="A41" s="316" t="s">
        <v>111</v>
      </c>
      <c r="B41" s="317"/>
      <c r="C41" s="317"/>
      <c r="D41" s="72"/>
      <c r="F41" s="322"/>
      <c r="G41" s="323"/>
      <c r="H41" s="323"/>
      <c r="I41" s="244">
        <f>B14</f>
        <v>0</v>
      </c>
      <c r="J41" s="259"/>
      <c r="M41" s="12"/>
      <c r="N41" s="12"/>
    </row>
    <row r="42" spans="1:14" ht="15.75" customHeight="1" thickBot="1" x14ac:dyDescent="0.3">
      <c r="A42" s="318"/>
      <c r="B42" s="319"/>
      <c r="C42" s="319"/>
      <c r="D42" s="73">
        <f>-D39</f>
        <v>0</v>
      </c>
      <c r="F42" s="326" t="s">
        <v>112</v>
      </c>
      <c r="G42" s="327"/>
      <c r="H42" s="327"/>
      <c r="I42" s="204">
        <f>SUM(I31:I41)</f>
        <v>0</v>
      </c>
      <c r="J42" s="204">
        <f>SUM(J31:J41)</f>
        <v>0</v>
      </c>
      <c r="M42" s="12"/>
      <c r="N42" s="12"/>
    </row>
    <row r="43" spans="1:14" x14ac:dyDescent="0.25">
      <c r="A43" s="57"/>
      <c r="B43" s="57"/>
      <c r="C43" s="57"/>
      <c r="D43" s="57"/>
      <c r="E43" s="57"/>
    </row>
    <row r="44" spans="1:14" x14ac:dyDescent="0.25">
      <c r="H44" s="12"/>
      <c r="I44" s="12"/>
    </row>
    <row r="46" spans="1:14" x14ac:dyDescent="0.25">
      <c r="A46" s="290"/>
      <c r="B46" s="342" t="s">
        <v>113</v>
      </c>
      <c r="C46" s="342"/>
      <c r="D46" s="342"/>
      <c r="E46" s="342"/>
      <c r="F46" s="342"/>
      <c r="G46" s="342"/>
      <c r="H46" s="342"/>
    </row>
    <row r="47" spans="1:14" ht="30" x14ac:dyDescent="0.25">
      <c r="B47" s="74" t="s">
        <v>114</v>
      </c>
      <c r="C47" s="75" t="s">
        <v>115</v>
      </c>
      <c r="D47" s="75" t="s">
        <v>116</v>
      </c>
      <c r="E47" s="75" t="s">
        <v>117</v>
      </c>
      <c r="F47" s="75" t="s">
        <v>118</v>
      </c>
      <c r="G47" s="343" t="s">
        <v>119</v>
      </c>
      <c r="H47" s="343" t="s">
        <v>120</v>
      </c>
      <c r="I47" s="293"/>
    </row>
    <row r="48" spans="1:14" x14ac:dyDescent="0.25">
      <c r="A48" s="132" t="s">
        <v>121</v>
      </c>
      <c r="B48" s="35">
        <f>C10</f>
        <v>0</v>
      </c>
      <c r="C48" s="35">
        <f>G10</f>
        <v>0</v>
      </c>
      <c r="D48" s="35">
        <f>B13</f>
        <v>0</v>
      </c>
      <c r="E48" s="35">
        <f>K10</f>
        <v>0</v>
      </c>
      <c r="F48" s="128"/>
      <c r="G48" s="343"/>
      <c r="H48" s="343"/>
      <c r="I48" s="288"/>
    </row>
    <row r="49" spans="1:13" ht="15.75" customHeight="1" thickBot="1" x14ac:dyDescent="0.3">
      <c r="A49" s="132" t="s">
        <v>122</v>
      </c>
      <c r="B49" s="40">
        <f>C11</f>
        <v>0</v>
      </c>
      <c r="C49" s="40">
        <f>G11</f>
        <v>0</v>
      </c>
      <c r="D49" s="40">
        <f>B14</f>
        <v>0</v>
      </c>
      <c r="E49" s="40">
        <f>K11</f>
        <v>0</v>
      </c>
      <c r="F49" s="129"/>
      <c r="G49" s="344"/>
      <c r="H49" s="344"/>
      <c r="I49" s="346" t="s">
        <v>123</v>
      </c>
      <c r="J49" s="346"/>
    </row>
    <row r="50" spans="1:13" ht="42.6" customHeight="1" x14ac:dyDescent="0.25">
      <c r="A50" s="76" t="s">
        <v>124</v>
      </c>
      <c r="B50" s="130">
        <f>B48-B49</f>
        <v>0</v>
      </c>
      <c r="C50" s="130">
        <f>C48-C49</f>
        <v>0</v>
      </c>
      <c r="D50" s="130">
        <f>D48-D49</f>
        <v>0</v>
      </c>
      <c r="E50" s="130">
        <f>E48-E49</f>
        <v>0</v>
      </c>
      <c r="F50" s="130">
        <f>F48-F49</f>
        <v>0</v>
      </c>
      <c r="G50" s="130">
        <f>SUM(B50:F50)</f>
        <v>0</v>
      </c>
      <c r="H50" s="131"/>
      <c r="I50" s="346"/>
      <c r="J50" s="346"/>
    </row>
    <row r="51" spans="1:13" x14ac:dyDescent="0.25">
      <c r="I51" s="77"/>
      <c r="J51" s="77"/>
    </row>
    <row r="52" spans="1:13" x14ac:dyDescent="0.25">
      <c r="A52" s="290"/>
      <c r="B52" s="35">
        <f>B50</f>
        <v>0</v>
      </c>
      <c r="C52" s="339" t="s">
        <v>125</v>
      </c>
      <c r="D52" s="339"/>
      <c r="F52" s="288"/>
    </row>
    <row r="53" spans="1:13" x14ac:dyDescent="0.25">
      <c r="A53" s="290"/>
      <c r="B53" s="35">
        <f>C50</f>
        <v>0</v>
      </c>
      <c r="C53" s="355" t="s">
        <v>126</v>
      </c>
      <c r="D53" s="355"/>
      <c r="F53" s="288"/>
      <c r="G53" s="357" t="s">
        <v>127</v>
      </c>
      <c r="H53" s="357"/>
      <c r="I53" s="357"/>
      <c r="J53" s="357"/>
      <c r="K53" s="357"/>
    </row>
    <row r="54" spans="1:13" x14ac:dyDescent="0.25">
      <c r="A54" s="290"/>
      <c r="B54" s="35">
        <f>D50</f>
        <v>0</v>
      </c>
      <c r="C54" s="355" t="s">
        <v>128</v>
      </c>
      <c r="D54" s="355"/>
      <c r="F54" s="35">
        <f>L11</f>
        <v>0</v>
      </c>
      <c r="G54" s="358" t="s">
        <v>129</v>
      </c>
      <c r="H54" s="359"/>
      <c r="I54" s="359"/>
      <c r="J54" s="359"/>
      <c r="K54" s="359"/>
    </row>
    <row r="55" spans="1:13" ht="15" customHeight="1" x14ac:dyDescent="0.25">
      <c r="B55" s="35">
        <f>E50</f>
        <v>0</v>
      </c>
      <c r="C55" s="355" t="s">
        <v>130</v>
      </c>
      <c r="D55" s="355"/>
      <c r="F55" s="127">
        <f>D42</f>
        <v>0</v>
      </c>
      <c r="G55" s="356" t="s">
        <v>131</v>
      </c>
      <c r="H55" s="355"/>
      <c r="I55" s="355"/>
      <c r="J55" s="355"/>
      <c r="K55" s="355"/>
      <c r="L55" s="143"/>
      <c r="M55" s="143"/>
    </row>
    <row r="56" spans="1:13" x14ac:dyDescent="0.25">
      <c r="B56" s="35">
        <f>F50</f>
        <v>0</v>
      </c>
      <c r="C56" s="355" t="s">
        <v>132</v>
      </c>
      <c r="D56" s="355"/>
      <c r="F56" s="35">
        <f>-4637748.38*B11</f>
        <v>0</v>
      </c>
      <c r="G56" s="356" t="s">
        <v>133</v>
      </c>
      <c r="H56" s="355"/>
      <c r="I56" s="355"/>
      <c r="J56" s="355"/>
      <c r="K56" s="355"/>
      <c r="L56" s="143"/>
      <c r="M56" s="143"/>
    </row>
    <row r="57" spans="1:13" x14ac:dyDescent="0.25">
      <c r="B57" s="35">
        <f>H50</f>
        <v>0</v>
      </c>
      <c r="C57" s="355" t="s">
        <v>134</v>
      </c>
      <c r="D57" s="355"/>
      <c r="F57" s="122"/>
      <c r="G57" s="356" t="s">
        <v>135</v>
      </c>
      <c r="H57" s="355"/>
      <c r="I57" s="355"/>
      <c r="J57" s="355"/>
      <c r="K57" s="355"/>
      <c r="L57" s="143"/>
      <c r="M57" s="143"/>
    </row>
    <row r="58" spans="1:13" ht="15.75" thickBot="1" x14ac:dyDescent="0.3">
      <c r="B58" s="5">
        <f>SUM(B52:B57)</f>
        <v>0</v>
      </c>
      <c r="C58" s="355" t="s">
        <v>136</v>
      </c>
      <c r="D58" s="355"/>
      <c r="F58" s="5">
        <f>SUM(F54:F57)</f>
        <v>0</v>
      </c>
      <c r="G58" s="355" t="s">
        <v>137</v>
      </c>
      <c r="H58" s="355"/>
      <c r="I58" s="355"/>
      <c r="J58" s="355"/>
      <c r="K58" s="355"/>
      <c r="L58" s="143"/>
      <c r="M58" s="143"/>
    </row>
    <row r="59" spans="1:13" ht="15.75" thickTop="1" x14ac:dyDescent="0.25"/>
    <row r="60" spans="1:13" x14ac:dyDescent="0.25">
      <c r="D60" s="78" t="s">
        <v>138</v>
      </c>
      <c r="E60" s="79" t="e">
        <f>B58/F58</f>
        <v>#DIV/0!</v>
      </c>
    </row>
  </sheetData>
  <mergeCells count="38">
    <mergeCell ref="C56:D56"/>
    <mergeCell ref="C57:D57"/>
    <mergeCell ref="C58:D58"/>
    <mergeCell ref="I49:J50"/>
    <mergeCell ref="G56:K56"/>
    <mergeCell ref="G57:K57"/>
    <mergeCell ref="G53:K53"/>
    <mergeCell ref="G54:K54"/>
    <mergeCell ref="G55:K55"/>
    <mergeCell ref="C53:D53"/>
    <mergeCell ref="C54:D54"/>
    <mergeCell ref="C55:D55"/>
    <mergeCell ref="G58:K58"/>
    <mergeCell ref="C2:L2"/>
    <mergeCell ref="C4:C5"/>
    <mergeCell ref="L4:L5"/>
    <mergeCell ref="C52:D52"/>
    <mergeCell ref="F40:H41"/>
    <mergeCell ref="I29:I30"/>
    <mergeCell ref="F42:H42"/>
    <mergeCell ref="B46:H46"/>
    <mergeCell ref="G47:G49"/>
    <mergeCell ref="H47:H49"/>
    <mergeCell ref="K29:L30"/>
    <mergeCell ref="D3:L3"/>
    <mergeCell ref="D4:G4"/>
    <mergeCell ref="H4:K4"/>
    <mergeCell ref="D33:D34"/>
    <mergeCell ref="J29:J30"/>
    <mergeCell ref="F29:H30"/>
    <mergeCell ref="A31:D31"/>
    <mergeCell ref="A17:E17"/>
    <mergeCell ref="A27:D30"/>
    <mergeCell ref="A41:C42"/>
    <mergeCell ref="F31:H32"/>
    <mergeCell ref="F33:H35"/>
    <mergeCell ref="F36:H36"/>
    <mergeCell ref="F37:H39"/>
  </mergeCells>
  <dataValidations count="1">
    <dataValidation allowBlank="1" showInputMessage="1" showErrorMessage="1" promptTitle="Don't forget PERS 1 UAAL %" prompt="Also, if you have more than one DRS ORG ID number, combine the percentages." sqref="B10:B11" xr:uid="{00000000-0002-0000-0200-000000000000}"/>
  </dataValidations>
  <pageMargins left="0.7" right="0.7" top="0.75" bottom="0.75" header="0.3" footer="0.3"/>
  <pageSetup paperSize="17" scale="65" orientation="landscape" cellComments="asDisplayed" r:id="rId1"/>
  <ignoredErrors>
    <ignoredError sqref="G7"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88"/>
  <sheetViews>
    <sheetView showGridLines="0" zoomScaleNormal="100" workbookViewId="0">
      <selection sqref="A1:B1"/>
    </sheetView>
  </sheetViews>
  <sheetFormatPr defaultColWidth="9.140625" defaultRowHeight="15" x14ac:dyDescent="0.25"/>
  <cols>
    <col min="1" max="1" width="51.7109375" bestFit="1" customWidth="1"/>
    <col min="2" max="2" width="11.42578125" bestFit="1" customWidth="1"/>
    <col min="3" max="3" width="15" bestFit="1" customWidth="1"/>
    <col min="4" max="4" width="15.28515625" bestFit="1" customWidth="1"/>
    <col min="5" max="5" width="14.28515625" bestFit="1" customWidth="1"/>
    <col min="6" max="6" width="17" bestFit="1" customWidth="1"/>
    <col min="7" max="7" width="15.28515625" customWidth="1"/>
    <col min="8" max="8" width="13.42578125" bestFit="1" customWidth="1"/>
    <col min="9" max="9" width="15" bestFit="1" customWidth="1"/>
    <col min="10" max="10" width="13.42578125" bestFit="1" customWidth="1"/>
    <col min="11" max="11" width="15" bestFit="1" customWidth="1"/>
    <col min="12" max="12" width="13.42578125" bestFit="1" customWidth="1"/>
    <col min="13" max="14" width="7.5703125" customWidth="1"/>
    <col min="15" max="16" width="8.7109375" bestFit="1" customWidth="1"/>
    <col min="17" max="18" width="8.7109375" customWidth="1"/>
    <col min="19" max="20" width="8.7109375" bestFit="1" customWidth="1"/>
    <col min="21" max="24" width="8.7109375" customWidth="1"/>
    <col min="25" max="25" width="6.5703125" bestFit="1" customWidth="1"/>
    <col min="26" max="26" width="24.140625" bestFit="1" customWidth="1"/>
    <col min="27" max="27" width="15.7109375" customWidth="1"/>
    <col min="28" max="28" width="10.7109375" bestFit="1" customWidth="1"/>
  </cols>
  <sheetData>
    <row r="1" spans="1:26" ht="15.75" x14ac:dyDescent="0.25">
      <c r="A1" s="362" t="s">
        <v>64</v>
      </c>
      <c r="B1" s="362"/>
    </row>
    <row r="2" spans="1:26" x14ac:dyDescent="0.25">
      <c r="C2" s="334" t="s">
        <v>139</v>
      </c>
      <c r="D2" s="334"/>
      <c r="E2" s="334"/>
      <c r="F2" s="334"/>
      <c r="G2" s="334"/>
      <c r="H2" s="334"/>
      <c r="I2" s="334"/>
      <c r="J2" s="334"/>
      <c r="K2" s="334"/>
      <c r="L2" s="334"/>
    </row>
    <row r="3" spans="1:26" ht="15.75" thickBot="1" x14ac:dyDescent="0.3">
      <c r="D3" s="347"/>
      <c r="E3" s="347"/>
      <c r="F3" s="347"/>
      <c r="G3" s="347"/>
      <c r="H3" s="347"/>
      <c r="I3" s="347"/>
      <c r="J3" s="347"/>
      <c r="K3" s="347"/>
      <c r="L3" s="347"/>
      <c r="M3" s="293"/>
      <c r="N3" s="293"/>
      <c r="O3" s="293"/>
      <c r="P3" s="293"/>
      <c r="Q3" s="293"/>
      <c r="R3" s="293"/>
      <c r="S3" s="293"/>
      <c r="T3" s="293"/>
      <c r="U3" s="293"/>
      <c r="V3" s="293"/>
      <c r="W3" s="293"/>
      <c r="X3" s="293"/>
      <c r="Y3" s="293"/>
      <c r="Z3" s="293"/>
    </row>
    <row r="4" spans="1:26" ht="15" customHeight="1" x14ac:dyDescent="0.25">
      <c r="A4" s="13"/>
      <c r="C4" s="335" t="s">
        <v>66</v>
      </c>
      <c r="D4" s="348" t="s">
        <v>67</v>
      </c>
      <c r="E4" s="349"/>
      <c r="F4" s="349"/>
      <c r="G4" s="350"/>
      <c r="H4" s="365" t="s">
        <v>68</v>
      </c>
      <c r="I4" s="352"/>
      <c r="J4" s="352"/>
      <c r="K4" s="353"/>
      <c r="L4" s="337" t="s">
        <v>69</v>
      </c>
    </row>
    <row r="5" spans="1:26" ht="120" x14ac:dyDescent="0.25">
      <c r="A5" s="56" t="s">
        <v>140</v>
      </c>
      <c r="C5" s="336"/>
      <c r="D5" s="83" t="s">
        <v>71</v>
      </c>
      <c r="E5" s="81" t="s">
        <v>72</v>
      </c>
      <c r="F5" s="81" t="s">
        <v>73</v>
      </c>
      <c r="G5" s="84" t="s">
        <v>74</v>
      </c>
      <c r="H5" s="85" t="s">
        <v>71</v>
      </c>
      <c r="I5" s="82" t="s">
        <v>72</v>
      </c>
      <c r="J5" s="82" t="s">
        <v>75</v>
      </c>
      <c r="K5" s="86" t="s">
        <v>76</v>
      </c>
      <c r="L5" s="338"/>
      <c r="M5" s="110"/>
      <c r="N5" s="110"/>
      <c r="O5" s="110"/>
      <c r="P5" s="110"/>
      <c r="Q5" s="110"/>
      <c r="R5" s="110"/>
      <c r="S5" s="110"/>
      <c r="T5" s="110"/>
      <c r="U5" s="110"/>
      <c r="V5" s="110"/>
      <c r="W5" s="110"/>
      <c r="X5" s="110"/>
      <c r="Y5" s="110"/>
      <c r="Z5" s="110"/>
    </row>
    <row r="6" spans="1:26" x14ac:dyDescent="0.25">
      <c r="A6" s="290" t="str">
        <f>'1,2,3 - PERS_1'!A6</f>
        <v>PEFI - Prior year (2022) balances</v>
      </c>
      <c r="C6" s="92">
        <v>3708781000</v>
      </c>
      <c r="D6" s="93">
        <v>918949139</v>
      </c>
      <c r="E6" s="94"/>
      <c r="F6" s="95">
        <v>2067133417</v>
      </c>
      <c r="G6" s="103">
        <v>2986082556</v>
      </c>
      <c r="H6" s="107">
        <v>-83957285</v>
      </c>
      <c r="I6" s="104">
        <v>-2741929170</v>
      </c>
      <c r="J6" s="108">
        <v>-541249507</v>
      </c>
      <c r="K6" s="96">
        <v>-3367135962</v>
      </c>
      <c r="L6" s="109"/>
      <c r="M6" s="1"/>
      <c r="N6" s="1"/>
      <c r="O6" s="1"/>
      <c r="P6" s="1"/>
      <c r="Q6" s="1"/>
      <c r="R6" s="1"/>
      <c r="S6" s="1"/>
      <c r="T6" s="1"/>
      <c r="U6" s="1"/>
      <c r="V6" s="1"/>
      <c r="W6" s="1"/>
      <c r="X6" s="1"/>
      <c r="Y6" s="1"/>
      <c r="Z6" s="1"/>
    </row>
    <row r="7" spans="1:26" ht="15.75" thickBot="1" x14ac:dyDescent="0.3">
      <c r="A7" s="290" t="str">
        <f>'1,2,3 - PERS_1'!A7</f>
        <v>PEFI - Current year (2023) balances</v>
      </c>
      <c r="C7" s="97">
        <v>4098683000</v>
      </c>
      <c r="D7" s="98">
        <v>834897074</v>
      </c>
      <c r="E7" s="99"/>
      <c r="F7" s="99">
        <v>1720768931</v>
      </c>
      <c r="G7" s="100">
        <f>SUM(D7:F7)</f>
        <v>2555666005</v>
      </c>
      <c r="H7" s="105">
        <v>-45794883</v>
      </c>
      <c r="I7" s="106">
        <v>-1544631476</v>
      </c>
      <c r="J7" s="106">
        <v>-375059890</v>
      </c>
      <c r="K7" s="101">
        <f>+SUM(H7:J7)</f>
        <v>-1965486249</v>
      </c>
      <c r="L7" s="102">
        <v>-479843000</v>
      </c>
      <c r="M7" s="31"/>
      <c r="N7" s="31"/>
      <c r="O7" s="31"/>
      <c r="P7" s="31"/>
      <c r="Q7" s="31"/>
      <c r="R7" s="31"/>
      <c r="S7" s="31"/>
      <c r="T7" s="31"/>
      <c r="U7" s="31"/>
      <c r="V7" s="31"/>
      <c r="W7" s="31"/>
      <c r="X7" s="31"/>
      <c r="Y7" s="31"/>
      <c r="Z7" s="31"/>
    </row>
    <row r="9" spans="1:26" ht="15.75" thickBot="1" x14ac:dyDescent="0.3">
      <c r="A9" t="s">
        <v>79</v>
      </c>
    </row>
    <row r="10" spans="1:26" ht="15.75" thickBot="1" x14ac:dyDescent="0.3">
      <c r="A10" t="str">
        <f>'1,2,3 - PERS_1'!A10</f>
        <v>2022 - enter you allocation % in the yellow cell</v>
      </c>
      <c r="B10" s="60"/>
      <c r="C10" s="226">
        <f>C6*$B$10</f>
        <v>0</v>
      </c>
      <c r="D10" s="227">
        <f t="shared" ref="D10:K10" si="0">D6*$B$10</f>
        <v>0</v>
      </c>
      <c r="E10" s="227">
        <f t="shared" si="0"/>
        <v>0</v>
      </c>
      <c r="F10" s="227">
        <f t="shared" si="0"/>
        <v>0</v>
      </c>
      <c r="G10" s="90">
        <f t="shared" si="0"/>
        <v>0</v>
      </c>
      <c r="H10" s="228">
        <f t="shared" si="0"/>
        <v>0</v>
      </c>
      <c r="I10" s="228">
        <f t="shared" si="0"/>
        <v>0</v>
      </c>
      <c r="J10" s="228">
        <f t="shared" si="0"/>
        <v>0</v>
      </c>
      <c r="K10" s="229">
        <f t="shared" si="0"/>
        <v>0</v>
      </c>
      <c r="L10" s="61"/>
      <c r="M10" s="61"/>
      <c r="N10" s="61"/>
      <c r="O10" s="61"/>
      <c r="P10" s="61"/>
      <c r="Q10" s="61"/>
      <c r="R10" s="61"/>
      <c r="S10" s="61"/>
      <c r="T10" s="61"/>
      <c r="U10" s="61"/>
      <c r="V10" s="61"/>
      <c r="W10" s="61"/>
      <c r="X10" s="61"/>
      <c r="Y10" s="61"/>
      <c r="Z10" s="61"/>
    </row>
    <row r="11" spans="1:26" ht="15.75" thickBot="1" x14ac:dyDescent="0.3">
      <c r="A11" t="str">
        <f>'1,2,3 - PERS_1'!A11</f>
        <v>2023 - enter you allocation % in the yellow cell</v>
      </c>
      <c r="B11" s="60"/>
      <c r="C11" s="226">
        <f>C7*$B$11</f>
        <v>0</v>
      </c>
      <c r="D11" s="227">
        <f>D7*$B$11</f>
        <v>0</v>
      </c>
      <c r="E11" s="227">
        <f t="shared" ref="E11:L11" si="1">E7*$B$11</f>
        <v>0</v>
      </c>
      <c r="F11" s="227">
        <f t="shared" si="1"/>
        <v>0</v>
      </c>
      <c r="G11" s="90">
        <f t="shared" si="1"/>
        <v>0</v>
      </c>
      <c r="H11" s="228">
        <f t="shared" si="1"/>
        <v>0</v>
      </c>
      <c r="I11" s="228">
        <f t="shared" si="1"/>
        <v>0</v>
      </c>
      <c r="J11" s="228">
        <f t="shared" si="1"/>
        <v>0</v>
      </c>
      <c r="K11" s="229">
        <f t="shared" si="1"/>
        <v>0</v>
      </c>
      <c r="L11" s="35">
        <f t="shared" si="1"/>
        <v>0</v>
      </c>
      <c r="M11" s="61"/>
      <c r="N11" s="61"/>
      <c r="O11" s="61"/>
      <c r="P11" s="61"/>
      <c r="Q11" s="61"/>
      <c r="R11" s="61"/>
      <c r="S11" s="61"/>
      <c r="T11" s="61"/>
      <c r="U11" s="61"/>
      <c r="V11" s="61"/>
      <c r="W11" s="61"/>
      <c r="X11" s="61"/>
      <c r="Y11" s="61"/>
      <c r="Z11" s="61"/>
    </row>
    <row r="13" spans="1:26" ht="15.75" thickBot="1" x14ac:dyDescent="0.3">
      <c r="A13" t="str">
        <f>'1,2,3 - PERS_1'!A13</f>
        <v xml:space="preserve">Contributions from 7/1/22 to 12/31/22: </v>
      </c>
      <c r="B13" s="62"/>
    </row>
    <row r="14" spans="1:26" ht="15.75" thickBot="1" x14ac:dyDescent="0.3">
      <c r="A14" t="str">
        <f>'1,2,3 - PERS_1'!A14</f>
        <v xml:space="preserve">Contributions from 7/1/23 to 12/31/23: </v>
      </c>
      <c r="B14" s="62"/>
    </row>
    <row r="15" spans="1:26" x14ac:dyDescent="0.25">
      <c r="G15" s="290"/>
    </row>
    <row r="16" spans="1:26" x14ac:dyDescent="0.25">
      <c r="G16" s="290"/>
    </row>
    <row r="17" spans="1:7" x14ac:dyDescent="0.25">
      <c r="A17" s="313" t="s">
        <v>84</v>
      </c>
      <c r="B17" s="313"/>
      <c r="C17" s="313"/>
      <c r="D17" s="313"/>
      <c r="E17" s="313"/>
    </row>
    <row r="18" spans="1:7" x14ac:dyDescent="0.25">
      <c r="B18" s="63" t="s">
        <v>85</v>
      </c>
      <c r="C18" s="63" t="s">
        <v>86</v>
      </c>
      <c r="F18" s="64"/>
      <c r="G18" s="288"/>
    </row>
    <row r="19" spans="1:7" x14ac:dyDescent="0.25">
      <c r="A19" s="58" t="s">
        <v>141</v>
      </c>
      <c r="B19" s="35"/>
      <c r="C19" s="35">
        <f>-C10</f>
        <v>0</v>
      </c>
      <c r="E19" s="57"/>
      <c r="F19" s="57"/>
      <c r="G19" s="288"/>
    </row>
    <row r="20" spans="1:7" x14ac:dyDescent="0.25">
      <c r="A20" s="18" t="s">
        <v>142</v>
      </c>
      <c r="B20" s="35">
        <f>C11</f>
        <v>0</v>
      </c>
      <c r="C20" s="35"/>
      <c r="G20" s="288"/>
    </row>
    <row r="21" spans="1:7" x14ac:dyDescent="0.25">
      <c r="A21" s="58" t="s">
        <v>143</v>
      </c>
      <c r="B21" s="35"/>
      <c r="C21" s="35">
        <f>-G10</f>
        <v>0</v>
      </c>
      <c r="G21" s="288"/>
    </row>
    <row r="22" spans="1:7" x14ac:dyDescent="0.25">
      <c r="A22" s="18" t="s">
        <v>144</v>
      </c>
      <c r="B22" s="35">
        <f>G11</f>
        <v>0</v>
      </c>
      <c r="C22" s="35"/>
    </row>
    <row r="23" spans="1:7" x14ac:dyDescent="0.25">
      <c r="A23" s="18" t="s">
        <v>89</v>
      </c>
      <c r="B23" s="35">
        <f>-K10</f>
        <v>0</v>
      </c>
      <c r="C23" s="35"/>
    </row>
    <row r="24" spans="1:7" x14ac:dyDescent="0.25">
      <c r="A24" s="58" t="s">
        <v>90</v>
      </c>
      <c r="B24" s="35"/>
      <c r="C24" s="35">
        <f>K11</f>
        <v>0</v>
      </c>
    </row>
    <row r="25" spans="1:7" x14ac:dyDescent="0.25">
      <c r="A25" s="58" t="s">
        <v>91</v>
      </c>
      <c r="B25" s="35"/>
      <c r="C25" s="35">
        <f>-B13</f>
        <v>0</v>
      </c>
      <c r="G25" s="288"/>
    </row>
    <row r="26" spans="1:7" x14ac:dyDescent="0.25">
      <c r="A26" s="18" t="s">
        <v>92</v>
      </c>
      <c r="B26" s="35">
        <f>B14</f>
        <v>0</v>
      </c>
      <c r="C26" s="35"/>
      <c r="G26" s="288"/>
    </row>
    <row r="27" spans="1:7" x14ac:dyDescent="0.25">
      <c r="A27" s="18" t="str">
        <f>IF(SUM(B19:C26)&lt;0, "Adjustment to Pension Expense","      Adjustment to Pension Expense")</f>
        <v xml:space="preserve">      Adjustment to Pension Expense</v>
      </c>
      <c r="B27" s="35">
        <f>IF(SUM(B19:C26)&lt;0, SUM(B19:C26)*-1, 0)</f>
        <v>0</v>
      </c>
      <c r="C27" s="35">
        <f>IF(SUM(B19:C26)&lt;0, 0, SUM(B19:C26)*-1)</f>
        <v>0</v>
      </c>
    </row>
    <row r="29" spans="1:7" x14ac:dyDescent="0.25">
      <c r="A29" s="313" t="s">
        <v>145</v>
      </c>
      <c r="B29" s="313"/>
      <c r="C29" s="313"/>
    </row>
    <row r="30" spans="1:7" ht="14.65" customHeight="1" x14ac:dyDescent="0.25">
      <c r="A30" s="126" t="str">
        <f>IF(D50&gt;0, "Deferred Outflows", "Adjustment to Pension Expense")</f>
        <v>Adjustment to Pension Expense</v>
      </c>
      <c r="B30" s="35">
        <f>IF(D50&gt;0, D50, -D50)</f>
        <v>0</v>
      </c>
      <c r="C30" s="35"/>
      <c r="E30" s="76"/>
      <c r="F30" s="76"/>
      <c r="G30" s="2"/>
    </row>
    <row r="31" spans="1:7" x14ac:dyDescent="0.25">
      <c r="A31" s="58" t="str">
        <f>IF(D50&gt;0,"Adj. to Pension Expense","Deferred Inflow")</f>
        <v>Deferred Inflow</v>
      </c>
      <c r="B31" s="35"/>
      <c r="C31" s="35">
        <f>IF(D50&gt;0, -D50, D50)</f>
        <v>0</v>
      </c>
      <c r="E31" s="76"/>
      <c r="F31" s="76"/>
      <c r="G31" s="288"/>
    </row>
    <row r="32" spans="1:7" x14ac:dyDescent="0.25">
      <c r="B32" s="288"/>
      <c r="C32" s="288"/>
      <c r="G32" s="288"/>
    </row>
    <row r="33" spans="1:24" x14ac:dyDescent="0.25">
      <c r="A33" s="313" t="s">
        <v>146</v>
      </c>
      <c r="B33" s="313"/>
      <c r="C33" s="313"/>
      <c r="D33" s="313"/>
      <c r="G33" s="288"/>
    </row>
    <row r="34" spans="1:24" x14ac:dyDescent="0.25">
      <c r="A34" s="18" t="str">
        <f>IF(SUM(B35:C36)&lt;0, "Adjustment to Pension Expense","      Adjustment to Pension Expense")</f>
        <v xml:space="preserve">      Adjustment to Pension Expense</v>
      </c>
      <c r="B34" s="35">
        <f>IF(SUM(B35:C36)&lt;0, SUM(B35:C36)*-1, 0)</f>
        <v>0</v>
      </c>
      <c r="C34" s="35">
        <f>IF(SUM(B35:C36)&lt;0, 0, SUM(B35:C36)*-1)</f>
        <v>0</v>
      </c>
      <c r="E34" s="76"/>
      <c r="F34" s="76"/>
      <c r="G34" s="288"/>
      <c r="I34" s="65"/>
    </row>
    <row r="35" spans="1:24" x14ac:dyDescent="0.25">
      <c r="A35" s="18" t="s">
        <v>147</v>
      </c>
      <c r="B35" s="35">
        <f>-U49</f>
        <v>0</v>
      </c>
      <c r="C35" s="35"/>
      <c r="E35" s="76"/>
      <c r="F35" s="76"/>
      <c r="G35" s="288"/>
      <c r="I35" s="65"/>
    </row>
    <row r="36" spans="1:24" x14ac:dyDescent="0.25">
      <c r="A36" s="58" t="s">
        <v>106</v>
      </c>
      <c r="B36" s="35"/>
      <c r="C36" s="35">
        <f>-V49</f>
        <v>0</v>
      </c>
      <c r="G36" s="65"/>
      <c r="H36" s="65"/>
    </row>
    <row r="37" spans="1:24" x14ac:dyDescent="0.25">
      <c r="C37" s="288"/>
      <c r="D37" s="288"/>
      <c r="G37" s="363" t="s">
        <v>148</v>
      </c>
      <c r="H37" s="363"/>
      <c r="I37" s="363"/>
      <c r="J37" s="363"/>
      <c r="K37" s="363"/>
      <c r="L37" s="363"/>
      <c r="M37" s="363"/>
      <c r="N37" s="363"/>
      <c r="O37" s="363"/>
      <c r="P37" s="363"/>
      <c r="Q37" s="289"/>
      <c r="R37" s="289"/>
    </row>
    <row r="38" spans="1:24" ht="15.75" thickBot="1" x14ac:dyDescent="0.3">
      <c r="B38" s="76"/>
      <c r="C38" s="111"/>
      <c r="D38" s="288"/>
      <c r="G38" s="364" t="s">
        <v>149</v>
      </c>
      <c r="H38" s="364"/>
      <c r="I38" s="364"/>
      <c r="J38" s="364"/>
      <c r="K38" s="364"/>
      <c r="L38" s="364"/>
      <c r="M38" s="364"/>
      <c r="N38" s="364"/>
      <c r="O38" s="364"/>
      <c r="P38" s="364"/>
      <c r="Q38" s="289"/>
      <c r="R38" s="289"/>
    </row>
    <row r="39" spans="1:24" x14ac:dyDescent="0.25">
      <c r="A39" s="310" t="s">
        <v>150</v>
      </c>
      <c r="B39" s="311"/>
      <c r="C39" s="311"/>
      <c r="D39" s="312"/>
      <c r="F39" s="310" t="s">
        <v>151</v>
      </c>
      <c r="G39" s="311"/>
      <c r="H39" s="311"/>
      <c r="I39" s="311"/>
      <c r="J39" s="311"/>
      <c r="K39" s="311"/>
      <c r="L39" s="311"/>
      <c r="M39" s="311"/>
      <c r="N39" s="311"/>
      <c r="O39" s="311"/>
      <c r="P39" s="311"/>
      <c r="Q39" s="311"/>
      <c r="R39" s="311"/>
      <c r="S39" s="311"/>
      <c r="T39" s="311"/>
      <c r="U39" s="311"/>
      <c r="V39" s="311"/>
      <c r="W39" s="312"/>
    </row>
    <row r="40" spans="1:24" x14ac:dyDescent="0.25">
      <c r="A40" s="124"/>
      <c r="B40" s="288"/>
      <c r="C40" s="288"/>
      <c r="D40" s="66"/>
      <c r="F40" s="142" t="s">
        <v>152</v>
      </c>
      <c r="G40" s="360">
        <v>2017</v>
      </c>
      <c r="H40" s="361"/>
      <c r="I40" s="360">
        <v>2018</v>
      </c>
      <c r="J40" s="361"/>
      <c r="K40" s="360">
        <v>2019</v>
      </c>
      <c r="L40" s="361"/>
      <c r="M40" s="360">
        <v>2020</v>
      </c>
      <c r="N40" s="361"/>
      <c r="O40" s="360">
        <v>2021</v>
      </c>
      <c r="P40" s="361"/>
      <c r="Q40" s="360">
        <v>2022</v>
      </c>
      <c r="R40" s="361"/>
      <c r="S40" s="360">
        <v>2023</v>
      </c>
      <c r="T40" s="361"/>
      <c r="U40" s="371" t="s">
        <v>153</v>
      </c>
      <c r="V40" s="371" t="s">
        <v>154</v>
      </c>
      <c r="W40" s="368" t="s">
        <v>155</v>
      </c>
    </row>
    <row r="41" spans="1:24" x14ac:dyDescent="0.25">
      <c r="A41" s="124"/>
      <c r="B41" s="123" t="str">
        <f>'1,2,3 - PERS_1'!B33</f>
        <v>2022</v>
      </c>
      <c r="C41" s="123" t="str">
        <f>'1,2,3 - PERS_1'!C33</f>
        <v>2023</v>
      </c>
      <c r="D41" s="380" t="s">
        <v>102</v>
      </c>
      <c r="F41" s="133" t="s">
        <v>156</v>
      </c>
      <c r="G41" s="360" t="s">
        <v>157</v>
      </c>
      <c r="H41" s="361"/>
      <c r="I41" s="360" t="s">
        <v>158</v>
      </c>
      <c r="J41" s="361"/>
      <c r="K41" s="360" t="s">
        <v>159</v>
      </c>
      <c r="L41" s="361"/>
      <c r="M41" s="360" t="s">
        <v>158</v>
      </c>
      <c r="N41" s="361"/>
      <c r="O41" s="360" t="s">
        <v>160</v>
      </c>
      <c r="P41" s="361"/>
      <c r="Q41" s="360" t="s">
        <v>161</v>
      </c>
      <c r="R41" s="361"/>
      <c r="S41" s="360" t="s">
        <v>162</v>
      </c>
      <c r="T41" s="361"/>
      <c r="U41" s="372"/>
      <c r="V41" s="372"/>
      <c r="W41" s="369"/>
    </row>
    <row r="42" spans="1:24" ht="15.75" thickBot="1" x14ac:dyDescent="0.3">
      <c r="A42" s="124"/>
      <c r="B42" s="67">
        <f>B10</f>
        <v>0</v>
      </c>
      <c r="C42" s="67">
        <f>B11</f>
        <v>0</v>
      </c>
      <c r="D42" s="381"/>
      <c r="F42" s="134" t="s">
        <v>163</v>
      </c>
      <c r="G42" s="135" t="s">
        <v>164</v>
      </c>
      <c r="H42" s="135" t="s">
        <v>165</v>
      </c>
      <c r="I42" s="135" t="s">
        <v>164</v>
      </c>
      <c r="J42" s="135" t="s">
        <v>165</v>
      </c>
      <c r="K42" s="135" t="s">
        <v>164</v>
      </c>
      <c r="L42" s="135" t="s">
        <v>165</v>
      </c>
      <c r="M42" s="135" t="s">
        <v>164</v>
      </c>
      <c r="N42" s="135" t="s">
        <v>165</v>
      </c>
      <c r="O42" s="135" t="s">
        <v>164</v>
      </c>
      <c r="P42" s="135" t="s">
        <v>165</v>
      </c>
      <c r="Q42" s="135" t="s">
        <v>164</v>
      </c>
      <c r="R42" s="135" t="s">
        <v>165</v>
      </c>
      <c r="S42" s="135" t="s">
        <v>164</v>
      </c>
      <c r="T42" s="135" t="s">
        <v>165</v>
      </c>
      <c r="U42" s="373"/>
      <c r="V42" s="373"/>
      <c r="W42" s="370"/>
    </row>
    <row r="43" spans="1:24" x14ac:dyDescent="0.25">
      <c r="A43" s="124"/>
      <c r="D43" s="66"/>
      <c r="F43" s="136">
        <v>2017</v>
      </c>
      <c r="G43" s="211"/>
      <c r="H43" s="211"/>
      <c r="I43" s="212"/>
      <c r="J43" s="212"/>
      <c r="K43" s="212"/>
      <c r="L43" s="212"/>
      <c r="M43" s="212"/>
      <c r="N43" s="212"/>
      <c r="O43" s="212"/>
      <c r="P43" s="212"/>
      <c r="Q43" s="212"/>
      <c r="R43" s="212"/>
      <c r="S43" s="212"/>
      <c r="T43" s="212"/>
      <c r="U43" s="212">
        <f>+G43+I43+K43+M43+O43+Q43+S43</f>
        <v>0</v>
      </c>
      <c r="V43" s="212">
        <f>+H43+J43+L43+N43+P43+R43+T43</f>
        <v>0</v>
      </c>
      <c r="W43" s="213">
        <f>SUM(U43:V43)</f>
        <v>0</v>
      </c>
      <c r="X43" s="113"/>
    </row>
    <row r="44" spans="1:24" x14ac:dyDescent="0.25">
      <c r="A44" s="124" t="s">
        <v>104</v>
      </c>
      <c r="B44" s="256">
        <f>C10</f>
        <v>0</v>
      </c>
      <c r="C44" s="257">
        <f>C6*$B$11</f>
        <v>0</v>
      </c>
      <c r="D44" s="241">
        <f>C44-B44</f>
        <v>0</v>
      </c>
      <c r="F44" s="136">
        <f>+F43+1</f>
        <v>2018</v>
      </c>
      <c r="G44" s="211"/>
      <c r="H44" s="211"/>
      <c r="I44" s="211"/>
      <c r="J44" s="211"/>
      <c r="K44" s="212"/>
      <c r="L44" s="212"/>
      <c r="M44" s="212"/>
      <c r="N44" s="212"/>
      <c r="O44" s="212"/>
      <c r="P44" s="212"/>
      <c r="Q44" s="212"/>
      <c r="R44" s="212"/>
      <c r="S44" s="212"/>
      <c r="T44" s="212"/>
      <c r="U44" s="212">
        <f t="shared" ref="U44:U54" si="2">+G44+I44+K44+M44+O44+Q44+S44</f>
        <v>0</v>
      </c>
      <c r="V44" s="212">
        <f t="shared" ref="V44:V54" si="3">+H44+J44+L44+N44+P44+R44+T44</f>
        <v>0</v>
      </c>
      <c r="W44" s="213">
        <f t="shared" ref="W44:W53" si="4">SUM(U44:V44)</f>
        <v>0</v>
      </c>
      <c r="X44" s="113"/>
    </row>
    <row r="45" spans="1:24" x14ac:dyDescent="0.25">
      <c r="A45" s="124" t="s">
        <v>106</v>
      </c>
      <c r="B45" s="256">
        <f>G10</f>
        <v>0</v>
      </c>
      <c r="C45" s="257">
        <f>G6*$B$11</f>
        <v>0</v>
      </c>
      <c r="D45" s="241">
        <f>C45-B45</f>
        <v>0</v>
      </c>
      <c r="F45" s="136">
        <f t="shared" ref="F45:F55" si="5">+F44+1</f>
        <v>2019</v>
      </c>
      <c r="G45" s="211"/>
      <c r="H45" s="211"/>
      <c r="I45" s="211"/>
      <c r="J45" s="211"/>
      <c r="K45" s="211"/>
      <c r="L45" s="211"/>
      <c r="M45" s="212"/>
      <c r="N45" s="212"/>
      <c r="O45" s="212"/>
      <c r="P45" s="212"/>
      <c r="Q45" s="212"/>
      <c r="R45" s="212"/>
      <c r="S45" s="212"/>
      <c r="T45" s="212"/>
      <c r="U45" s="212">
        <f t="shared" si="2"/>
        <v>0</v>
      </c>
      <c r="V45" s="212">
        <f t="shared" si="3"/>
        <v>0</v>
      </c>
      <c r="W45" s="213">
        <f t="shared" si="4"/>
        <v>0</v>
      </c>
      <c r="X45" s="113"/>
    </row>
    <row r="46" spans="1:24" x14ac:dyDescent="0.25">
      <c r="A46" s="114" t="s">
        <v>108</v>
      </c>
      <c r="B46" s="256">
        <f>K10</f>
        <v>0</v>
      </c>
      <c r="C46" s="257">
        <f>K6*$B$11</f>
        <v>0</v>
      </c>
      <c r="D46" s="241">
        <f>C46-B46</f>
        <v>0</v>
      </c>
      <c r="F46" s="136">
        <f t="shared" si="5"/>
        <v>2020</v>
      </c>
      <c r="G46" s="211"/>
      <c r="H46" s="211"/>
      <c r="I46" s="211"/>
      <c r="J46" s="211"/>
      <c r="K46" s="211"/>
      <c r="L46" s="211"/>
      <c r="M46" s="211"/>
      <c r="N46" s="211"/>
      <c r="O46" s="212"/>
      <c r="P46" s="212"/>
      <c r="Q46" s="212"/>
      <c r="R46" s="212"/>
      <c r="S46" s="212"/>
      <c r="T46" s="212"/>
      <c r="U46" s="212">
        <f t="shared" si="2"/>
        <v>0</v>
      </c>
      <c r="V46" s="212">
        <f t="shared" si="3"/>
        <v>0</v>
      </c>
      <c r="W46" s="213">
        <f t="shared" si="4"/>
        <v>0</v>
      </c>
      <c r="X46" s="113"/>
    </row>
    <row r="47" spans="1:24" ht="15.75" thickBot="1" x14ac:dyDescent="0.3">
      <c r="A47" s="124" t="s">
        <v>109</v>
      </c>
      <c r="B47" s="70"/>
      <c r="C47" s="70"/>
      <c r="D47" s="71">
        <f>SUM(D44:D46)</f>
        <v>0</v>
      </c>
      <c r="F47" s="136">
        <f t="shared" si="5"/>
        <v>2021</v>
      </c>
      <c r="G47" s="211"/>
      <c r="H47" s="211"/>
      <c r="I47" s="211"/>
      <c r="J47" s="211"/>
      <c r="K47" s="211"/>
      <c r="L47" s="211"/>
      <c r="M47" s="211"/>
      <c r="N47" s="211"/>
      <c r="O47" s="211"/>
      <c r="P47" s="211"/>
      <c r="Q47" s="212"/>
      <c r="R47" s="212"/>
      <c r="S47" s="212"/>
      <c r="T47" s="212"/>
      <c r="U47" s="212">
        <f t="shared" ref="U47:V49" si="6">+G47+I47+K47+M47+O47+Q47+S47</f>
        <v>0</v>
      </c>
      <c r="V47" s="212">
        <f t="shared" si="6"/>
        <v>0</v>
      </c>
      <c r="W47" s="213">
        <f t="shared" si="4"/>
        <v>0</v>
      </c>
    </row>
    <row r="48" spans="1:24" ht="15.75" thickTop="1" x14ac:dyDescent="0.25">
      <c r="A48" s="124"/>
      <c r="D48" s="66"/>
      <c r="F48" s="136">
        <f t="shared" si="5"/>
        <v>2022</v>
      </c>
      <c r="G48" s="211"/>
      <c r="H48" s="211"/>
      <c r="I48" s="211"/>
      <c r="J48" s="211"/>
      <c r="K48" s="211"/>
      <c r="L48" s="211"/>
      <c r="M48" s="211"/>
      <c r="N48" s="211"/>
      <c r="O48" s="211"/>
      <c r="P48" s="211"/>
      <c r="Q48" s="211"/>
      <c r="R48" s="211"/>
      <c r="S48" s="212"/>
      <c r="T48" s="212"/>
      <c r="U48" s="212">
        <f t="shared" si="6"/>
        <v>0</v>
      </c>
      <c r="V48" s="212">
        <f t="shared" si="6"/>
        <v>0</v>
      </c>
      <c r="W48" s="213">
        <f t="shared" si="4"/>
        <v>0</v>
      </c>
    </row>
    <row r="49" spans="1:27" ht="15.75" customHeight="1" thickBot="1" x14ac:dyDescent="0.3">
      <c r="A49" s="316" t="s">
        <v>166</v>
      </c>
      <c r="B49" s="317"/>
      <c r="C49" s="317"/>
      <c r="D49" s="72"/>
      <c r="F49" s="137">
        <f t="shared" si="5"/>
        <v>2023</v>
      </c>
      <c r="G49" s="214"/>
      <c r="H49" s="214"/>
      <c r="I49" s="214"/>
      <c r="J49" s="214"/>
      <c r="K49" s="214"/>
      <c r="L49" s="214"/>
      <c r="M49" s="214"/>
      <c r="N49" s="214"/>
      <c r="O49" s="214"/>
      <c r="P49" s="214"/>
      <c r="Q49" s="214"/>
      <c r="R49" s="214"/>
      <c r="S49" s="215">
        <f>IF(D53&lt;0, D53, 0)</f>
        <v>0</v>
      </c>
      <c r="T49" s="215">
        <f>IF(D53&gt;0, D53, 0)</f>
        <v>0</v>
      </c>
      <c r="U49" s="215">
        <f t="shared" si="6"/>
        <v>0</v>
      </c>
      <c r="V49" s="215">
        <f t="shared" si="6"/>
        <v>0</v>
      </c>
      <c r="W49" s="216">
        <f t="shared" si="4"/>
        <v>0</v>
      </c>
      <c r="X49" s="187" t="s">
        <v>167</v>
      </c>
    </row>
    <row r="50" spans="1:27" x14ac:dyDescent="0.25">
      <c r="A50" s="316"/>
      <c r="B50" s="317"/>
      <c r="C50" s="317"/>
      <c r="D50" s="120">
        <f>-D47</f>
        <v>0</v>
      </c>
      <c r="F50" s="138">
        <f t="shared" si="5"/>
        <v>2024</v>
      </c>
      <c r="G50" s="217"/>
      <c r="H50" s="217"/>
      <c r="I50" s="217"/>
      <c r="J50" s="217"/>
      <c r="K50" s="217"/>
      <c r="L50" s="217"/>
      <c r="M50" s="217"/>
      <c r="N50" s="217"/>
      <c r="O50" s="217"/>
      <c r="P50" s="217"/>
      <c r="Q50" s="217"/>
      <c r="R50" s="217"/>
      <c r="S50" s="218">
        <f>IF(D54&lt;0, D54, 0)</f>
        <v>0</v>
      </c>
      <c r="T50" s="218">
        <f>IF(D54&gt;0, D54, 0)</f>
        <v>0</v>
      </c>
      <c r="U50" s="218">
        <f t="shared" si="2"/>
        <v>0</v>
      </c>
      <c r="V50" s="218">
        <f t="shared" si="3"/>
        <v>0</v>
      </c>
      <c r="W50" s="219">
        <f t="shared" si="4"/>
        <v>0</v>
      </c>
    </row>
    <row r="51" spans="1:27" x14ac:dyDescent="0.25">
      <c r="A51" s="124"/>
      <c r="B51" s="70"/>
      <c r="C51" s="366" t="s">
        <v>168</v>
      </c>
      <c r="D51" s="367"/>
      <c r="F51" s="136">
        <f t="shared" si="5"/>
        <v>2025</v>
      </c>
      <c r="G51" s="220"/>
      <c r="H51" s="220"/>
      <c r="I51" s="220"/>
      <c r="J51" s="220"/>
      <c r="K51" s="220"/>
      <c r="L51" s="220"/>
      <c r="M51" s="220"/>
      <c r="N51" s="220"/>
      <c r="O51" s="220"/>
      <c r="P51" s="220"/>
      <c r="Q51" s="220"/>
      <c r="R51" s="220"/>
      <c r="S51" s="218">
        <f t="shared" ref="S51:S52" si="7">IF(D55&lt;0, D55, 0)</f>
        <v>0</v>
      </c>
      <c r="T51" s="218">
        <f t="shared" ref="T51:T52" si="8">IF(D55&gt;0, D55, 0)</f>
        <v>0</v>
      </c>
      <c r="U51" s="221">
        <f t="shared" si="2"/>
        <v>0</v>
      </c>
      <c r="V51" s="221">
        <f t="shared" si="3"/>
        <v>0</v>
      </c>
      <c r="W51" s="222">
        <f t="shared" si="4"/>
        <v>0</v>
      </c>
    </row>
    <row r="52" spans="1:27" ht="15" customHeight="1" x14ac:dyDescent="0.25">
      <c r="A52" s="11" t="s">
        <v>169</v>
      </c>
      <c r="B52" s="184" t="s">
        <v>170</v>
      </c>
      <c r="C52" s="183" t="s">
        <v>171</v>
      </c>
      <c r="D52" s="185">
        <v>6.9</v>
      </c>
      <c r="F52" s="136">
        <f t="shared" si="5"/>
        <v>2026</v>
      </c>
      <c r="G52" s="220"/>
      <c r="H52" s="220"/>
      <c r="I52" s="220"/>
      <c r="J52" s="220"/>
      <c r="K52" s="220"/>
      <c r="L52" s="220"/>
      <c r="M52" s="220"/>
      <c r="N52" s="220"/>
      <c r="O52" s="220"/>
      <c r="P52" s="220"/>
      <c r="Q52" s="220"/>
      <c r="R52" s="220"/>
      <c r="S52" s="218">
        <f t="shared" si="7"/>
        <v>0</v>
      </c>
      <c r="T52" s="218">
        <f t="shared" si="8"/>
        <v>0</v>
      </c>
      <c r="U52" s="221">
        <f t="shared" si="2"/>
        <v>0</v>
      </c>
      <c r="V52" s="221">
        <f t="shared" si="3"/>
        <v>0</v>
      </c>
      <c r="W52" s="222">
        <f t="shared" si="4"/>
        <v>0</v>
      </c>
    </row>
    <row r="53" spans="1:27" x14ac:dyDescent="0.25">
      <c r="A53" s="11" t="s">
        <v>172</v>
      </c>
      <c r="C53" s="180" t="s">
        <v>101</v>
      </c>
      <c r="D53" s="206">
        <f>D$50/$D$52</f>
        <v>0</v>
      </c>
      <c r="F53" s="136">
        <f t="shared" si="5"/>
        <v>2027</v>
      </c>
      <c r="G53" s="220"/>
      <c r="H53" s="220"/>
      <c r="I53" s="220"/>
      <c r="J53" s="220"/>
      <c r="K53" s="220"/>
      <c r="L53" s="220"/>
      <c r="M53" s="220"/>
      <c r="N53" s="220"/>
      <c r="O53" s="220"/>
      <c r="P53" s="220"/>
      <c r="Q53" s="220"/>
      <c r="R53" s="220"/>
      <c r="S53" s="218">
        <f>IF(D57&lt;0, D57, 0)</f>
        <v>0</v>
      </c>
      <c r="T53" s="218">
        <f>IF(D57&gt;0, D57, 0)</f>
        <v>0</v>
      </c>
      <c r="U53" s="221">
        <f t="shared" si="2"/>
        <v>0</v>
      </c>
      <c r="V53" s="221">
        <f t="shared" si="3"/>
        <v>0</v>
      </c>
      <c r="W53" s="222">
        <f t="shared" si="4"/>
        <v>0</v>
      </c>
    </row>
    <row r="54" spans="1:27" x14ac:dyDescent="0.25">
      <c r="A54" s="11" t="s">
        <v>173</v>
      </c>
      <c r="C54" s="180">
        <f>+C53+1</f>
        <v>2024</v>
      </c>
      <c r="D54" s="206">
        <f>D$50/$D$52</f>
        <v>0</v>
      </c>
      <c r="F54" s="136">
        <f t="shared" si="5"/>
        <v>2028</v>
      </c>
      <c r="G54" s="220"/>
      <c r="H54" s="220"/>
      <c r="I54" s="220"/>
      <c r="J54" s="220"/>
      <c r="K54" s="220"/>
      <c r="L54" s="220"/>
      <c r="M54" s="220"/>
      <c r="N54" s="220"/>
      <c r="O54" s="220"/>
      <c r="P54" s="220"/>
      <c r="Q54" s="220"/>
      <c r="R54" s="220"/>
      <c r="S54" s="218">
        <f>IF(D58&lt;0, D58, 0)</f>
        <v>0</v>
      </c>
      <c r="T54" s="218">
        <f>IF(D58&gt;0, D58, 0)</f>
        <v>0</v>
      </c>
      <c r="U54" s="221">
        <f t="shared" si="2"/>
        <v>0</v>
      </c>
      <c r="V54" s="221">
        <f t="shared" si="3"/>
        <v>0</v>
      </c>
      <c r="W54" s="222">
        <f t="shared" ref="W54" si="9">SUM(U54:V54)</f>
        <v>0</v>
      </c>
    </row>
    <row r="55" spans="1:27" x14ac:dyDescent="0.25">
      <c r="A55" s="11"/>
      <c r="C55" s="180">
        <f t="shared" ref="C55:C59" si="10">+C54+1</f>
        <v>2025</v>
      </c>
      <c r="D55" s="206">
        <f>D$50/$D$52</f>
        <v>0</v>
      </c>
      <c r="F55" s="136">
        <f t="shared" si="5"/>
        <v>2029</v>
      </c>
      <c r="G55" s="220"/>
      <c r="H55" s="220"/>
      <c r="I55" s="220"/>
      <c r="J55" s="220"/>
      <c r="K55" s="220"/>
      <c r="L55" s="220"/>
      <c r="M55" s="220"/>
      <c r="N55" s="220"/>
      <c r="O55" s="220"/>
      <c r="P55" s="220"/>
      <c r="Q55" s="220"/>
      <c r="R55" s="220"/>
      <c r="S55" s="218">
        <f>IF(D59&lt;0, D59, 0)</f>
        <v>0</v>
      </c>
      <c r="T55" s="218">
        <f>IF(D59&gt;0, D59, 0)</f>
        <v>0</v>
      </c>
      <c r="U55" s="221">
        <f t="shared" ref="U55" si="11">+G55+I55+K55+M55+O55+Q55+S55</f>
        <v>0</v>
      </c>
      <c r="V55" s="221">
        <f t="shared" ref="V55" si="12">+H55+J55+L55+N55+P55+R55+T55</f>
        <v>0</v>
      </c>
      <c r="W55" s="222">
        <f t="shared" ref="W55" si="13">SUM(U55:V55)</f>
        <v>0</v>
      </c>
    </row>
    <row r="56" spans="1:27" ht="15.75" thickBot="1" x14ac:dyDescent="0.3">
      <c r="A56" s="11" t="s">
        <v>174</v>
      </c>
      <c r="C56" s="180">
        <f t="shared" si="10"/>
        <v>2026</v>
      </c>
      <c r="D56" s="206">
        <f t="shared" ref="D56:D58" si="14">D$50/$D$52</f>
        <v>0</v>
      </c>
      <c r="F56" s="137" t="s">
        <v>175</v>
      </c>
      <c r="G56" s="223">
        <f>SUM(G50:G55)</f>
        <v>0</v>
      </c>
      <c r="H56" s="223">
        <f t="shared" ref="H56:T56" si="15">SUM(H50:H55)</f>
        <v>0</v>
      </c>
      <c r="I56" s="223">
        <f t="shared" si="15"/>
        <v>0</v>
      </c>
      <c r="J56" s="223">
        <f t="shared" si="15"/>
        <v>0</v>
      </c>
      <c r="K56" s="223">
        <f t="shared" si="15"/>
        <v>0</v>
      </c>
      <c r="L56" s="223">
        <f t="shared" si="15"/>
        <v>0</v>
      </c>
      <c r="M56" s="223">
        <f t="shared" si="15"/>
        <v>0</v>
      </c>
      <c r="N56" s="223">
        <f t="shared" si="15"/>
        <v>0</v>
      </c>
      <c r="O56" s="223">
        <f t="shared" si="15"/>
        <v>0</v>
      </c>
      <c r="P56" s="223">
        <f t="shared" si="15"/>
        <v>0</v>
      </c>
      <c r="Q56" s="223">
        <f t="shared" si="15"/>
        <v>0</v>
      </c>
      <c r="R56" s="223">
        <f t="shared" si="15"/>
        <v>0</v>
      </c>
      <c r="S56" s="223">
        <f t="shared" si="15"/>
        <v>0</v>
      </c>
      <c r="T56" s="223">
        <f t="shared" si="15"/>
        <v>0</v>
      </c>
      <c r="U56" s="223">
        <f>+G56+I56+K56+M56+O56+Q56+S56</f>
        <v>0</v>
      </c>
      <c r="V56" s="223">
        <f>+H56+J56+L56+N56+P56+R56+T56</f>
        <v>0</v>
      </c>
      <c r="W56" s="224">
        <f>SUM(W50:W55)</f>
        <v>0</v>
      </c>
    </row>
    <row r="57" spans="1:27" ht="15" customHeight="1" thickBot="1" x14ac:dyDescent="0.3">
      <c r="A57" s="11" t="s">
        <v>176</v>
      </c>
      <c r="C57" s="180">
        <f t="shared" si="10"/>
        <v>2027</v>
      </c>
      <c r="D57" s="206">
        <f t="shared" si="14"/>
        <v>0</v>
      </c>
    </row>
    <row r="58" spans="1:27" x14ac:dyDescent="0.25">
      <c r="A58" s="32" t="s">
        <v>177</v>
      </c>
      <c r="C58" s="180">
        <f t="shared" si="10"/>
        <v>2028</v>
      </c>
      <c r="D58" s="206">
        <f t="shared" si="14"/>
        <v>0</v>
      </c>
      <c r="F58" s="304" t="s">
        <v>94</v>
      </c>
      <c r="G58" s="306"/>
      <c r="H58" s="340" t="s">
        <v>95</v>
      </c>
      <c r="I58" s="340" t="s">
        <v>96</v>
      </c>
      <c r="J58" s="345" t="s">
        <v>97</v>
      </c>
      <c r="K58" s="346"/>
    </row>
    <row r="59" spans="1:27" ht="15" customHeight="1" thickBot="1" x14ac:dyDescent="0.3">
      <c r="A59" s="114"/>
      <c r="C59" s="180">
        <f t="shared" si="10"/>
        <v>2029</v>
      </c>
      <c r="D59" s="206">
        <f>D50-SUM(D53:D58)</f>
        <v>0</v>
      </c>
      <c r="F59" s="307"/>
      <c r="G59" s="309"/>
      <c r="H59" s="341"/>
      <c r="I59" s="341"/>
      <c r="J59" s="345"/>
      <c r="K59" s="346"/>
    </row>
    <row r="60" spans="1:27" ht="15.75" thickBot="1" x14ac:dyDescent="0.3">
      <c r="A60" s="117"/>
      <c r="B60" s="118"/>
      <c r="C60" s="139" t="s">
        <v>178</v>
      </c>
      <c r="D60" s="207">
        <f>D50</f>
        <v>0</v>
      </c>
      <c r="F60" s="320" t="s">
        <v>99</v>
      </c>
      <c r="G60" s="321"/>
      <c r="H60" s="242">
        <f>D11</f>
        <v>0</v>
      </c>
      <c r="I60" s="242">
        <f>H11</f>
        <v>0</v>
      </c>
      <c r="L60" s="12"/>
      <c r="M60" s="12"/>
    </row>
    <row r="61" spans="1:27" ht="14.65" customHeight="1" thickBot="1" x14ac:dyDescent="0.3">
      <c r="F61" s="322"/>
      <c r="G61" s="323"/>
      <c r="H61" s="246"/>
      <c r="I61" s="246"/>
      <c r="L61" s="12"/>
      <c r="M61" s="12"/>
    </row>
    <row r="62" spans="1:27" ht="15" customHeight="1" x14ac:dyDescent="0.25">
      <c r="F62" s="320" t="s">
        <v>103</v>
      </c>
      <c r="G62" s="321"/>
      <c r="H62" s="243"/>
      <c r="I62" s="243"/>
      <c r="K62" s="12"/>
      <c r="L62" s="12"/>
      <c r="M62" s="12"/>
    </row>
    <row r="63" spans="1:27" x14ac:dyDescent="0.25">
      <c r="F63" s="324"/>
      <c r="G63" s="325"/>
      <c r="H63" s="245">
        <f>E11</f>
        <v>0</v>
      </c>
      <c r="I63" s="245">
        <f>I11</f>
        <v>0</v>
      </c>
      <c r="K63" s="12"/>
      <c r="L63" s="12"/>
      <c r="M63" s="12"/>
      <c r="N63" s="13"/>
      <c r="O63" s="13"/>
      <c r="P63" s="13"/>
      <c r="Q63" s="13"/>
      <c r="R63" s="13"/>
      <c r="S63" s="13"/>
      <c r="T63" s="13"/>
      <c r="U63" s="13"/>
      <c r="V63" s="13"/>
      <c r="W63" s="13"/>
      <c r="X63" s="13"/>
      <c r="Y63" s="6"/>
      <c r="Z63" s="13"/>
      <c r="AA63" s="6"/>
    </row>
    <row r="64" spans="1:27" ht="15.75" thickBot="1" x14ac:dyDescent="0.3">
      <c r="F64" s="322"/>
      <c r="G64" s="323"/>
      <c r="H64" s="246"/>
      <c r="I64" s="246"/>
      <c r="J64" s="13"/>
      <c r="K64" s="12"/>
      <c r="L64" s="12"/>
      <c r="M64" s="12"/>
    </row>
    <row r="65" spans="1:26" ht="14.65" customHeight="1" thickBot="1" x14ac:dyDescent="0.3">
      <c r="F65" s="326" t="s">
        <v>105</v>
      </c>
      <c r="G65" s="327"/>
      <c r="H65" s="247">
        <f>F11</f>
        <v>0</v>
      </c>
      <c r="I65" s="247">
        <f>J11</f>
        <v>0</v>
      </c>
      <c r="K65" s="12"/>
      <c r="L65" s="12"/>
      <c r="M65" s="12"/>
    </row>
    <row r="66" spans="1:26" x14ac:dyDescent="0.25">
      <c r="F66" s="320" t="s">
        <v>107</v>
      </c>
      <c r="G66" s="321"/>
      <c r="H66" s="243"/>
      <c r="I66" s="243"/>
      <c r="K66" s="12"/>
      <c r="L66" s="12"/>
      <c r="M66" s="12"/>
    </row>
    <row r="67" spans="1:26" x14ac:dyDescent="0.25">
      <c r="F67" s="324"/>
      <c r="G67" s="325"/>
      <c r="H67" s="254"/>
      <c r="I67" s="254"/>
      <c r="K67" s="12"/>
      <c r="L67" s="12"/>
      <c r="M67" s="12"/>
    </row>
    <row r="68" spans="1:26" x14ac:dyDescent="0.25">
      <c r="F68" s="324"/>
      <c r="G68" s="325"/>
      <c r="H68" s="245">
        <f>V56</f>
        <v>0</v>
      </c>
      <c r="I68" s="245">
        <f>U56</f>
        <v>0</v>
      </c>
      <c r="K68" s="12"/>
      <c r="L68" s="12"/>
      <c r="M68" s="12"/>
    </row>
    <row r="69" spans="1:26" ht="15.75" thickBot="1" x14ac:dyDescent="0.3">
      <c r="F69" s="322"/>
      <c r="G69" s="323"/>
      <c r="H69" s="255"/>
      <c r="I69" s="255"/>
      <c r="K69" s="12"/>
      <c r="L69" s="12"/>
      <c r="M69" s="12"/>
    </row>
    <row r="70" spans="1:26" x14ac:dyDescent="0.25">
      <c r="F70" s="320" t="s">
        <v>110</v>
      </c>
      <c r="G70" s="321"/>
      <c r="H70" s="242">
        <f>B14</f>
        <v>0</v>
      </c>
      <c r="I70" s="242"/>
      <c r="K70" s="12"/>
      <c r="L70" s="12"/>
      <c r="M70" s="12"/>
    </row>
    <row r="71" spans="1:26" ht="15" customHeight="1" thickBot="1" x14ac:dyDescent="0.3">
      <c r="F71" s="322"/>
      <c r="G71" s="323"/>
      <c r="H71" s="246"/>
      <c r="I71" s="246"/>
      <c r="K71" s="12"/>
      <c r="L71" s="12"/>
      <c r="M71" s="12"/>
    </row>
    <row r="72" spans="1:26" ht="15.75" thickBot="1" x14ac:dyDescent="0.3">
      <c r="F72" s="326" t="s">
        <v>112</v>
      </c>
      <c r="G72" s="327"/>
      <c r="H72" s="247">
        <f>SUM(H60:H71)</f>
        <v>0</v>
      </c>
      <c r="I72" s="247">
        <f>SUM(I60:I71)</f>
        <v>0</v>
      </c>
      <c r="K72" s="12"/>
      <c r="L72" s="12"/>
      <c r="M72" s="12"/>
    </row>
    <row r="73" spans="1:26" x14ac:dyDescent="0.25">
      <c r="K73" s="12"/>
      <c r="L73" s="12"/>
      <c r="M73" s="12"/>
      <c r="P73" s="61"/>
      <c r="Q73" s="61"/>
      <c r="R73" s="61"/>
      <c r="S73" s="61"/>
      <c r="T73" s="61"/>
      <c r="U73" s="61"/>
      <c r="V73" s="61"/>
      <c r="W73" s="61"/>
      <c r="X73" s="61"/>
      <c r="Y73" s="61"/>
      <c r="Z73" s="61"/>
    </row>
    <row r="74" spans="1:26" x14ac:dyDescent="0.25">
      <c r="A74" s="290"/>
      <c r="B74" s="360" t="s">
        <v>179</v>
      </c>
      <c r="C74" s="383"/>
      <c r="D74" s="383"/>
      <c r="E74" s="383"/>
      <c r="F74" s="383"/>
      <c r="G74" s="383"/>
      <c r="H74" s="361"/>
      <c r="M74" s="288"/>
      <c r="P74" s="288"/>
      <c r="Q74" s="288"/>
      <c r="R74" s="288"/>
      <c r="S74" s="288"/>
      <c r="T74" s="288"/>
      <c r="U74" s="288"/>
      <c r="V74" s="288"/>
      <c r="W74" s="288"/>
      <c r="X74" s="288"/>
      <c r="Y74" s="288"/>
      <c r="Z74" s="288"/>
    </row>
    <row r="75" spans="1:26" ht="30" x14ac:dyDescent="0.25">
      <c r="B75" s="74" t="s">
        <v>180</v>
      </c>
      <c r="C75" s="75" t="s">
        <v>115</v>
      </c>
      <c r="D75" s="75" t="s">
        <v>116</v>
      </c>
      <c r="E75" s="75" t="s">
        <v>117</v>
      </c>
      <c r="F75" s="75" t="s">
        <v>118</v>
      </c>
      <c r="G75" s="377" t="s">
        <v>119</v>
      </c>
      <c r="H75" s="377" t="s">
        <v>120</v>
      </c>
      <c r="I75" s="12"/>
      <c r="M75" s="288"/>
      <c r="P75" s="288"/>
      <c r="Q75" s="288"/>
      <c r="R75" s="288"/>
      <c r="S75" s="288"/>
      <c r="T75" s="288"/>
      <c r="U75" s="288"/>
      <c r="V75" s="288"/>
      <c r="W75" s="288"/>
      <c r="X75" s="288"/>
      <c r="Y75" s="288"/>
      <c r="Z75" s="288"/>
    </row>
    <row r="76" spans="1:26" x14ac:dyDescent="0.25">
      <c r="A76" s="132" t="s">
        <v>121</v>
      </c>
      <c r="B76" s="35">
        <f>C10</f>
        <v>0</v>
      </c>
      <c r="C76" s="35">
        <f>G10</f>
        <v>0</v>
      </c>
      <c r="D76" s="35">
        <f>B13</f>
        <v>0</v>
      </c>
      <c r="E76" s="35">
        <f>K10</f>
        <v>0</v>
      </c>
      <c r="F76" s="35">
        <f>SUM(G49:R55)</f>
        <v>0</v>
      </c>
      <c r="G76" s="378"/>
      <c r="H76" s="378"/>
      <c r="I76" s="12"/>
      <c r="J76" s="12"/>
      <c r="M76" s="288"/>
      <c r="P76" s="288"/>
      <c r="Q76" s="288"/>
      <c r="R76" s="288"/>
      <c r="S76" s="288"/>
      <c r="T76" s="288"/>
      <c r="U76" s="288"/>
      <c r="V76" s="288"/>
      <c r="W76" s="288"/>
      <c r="X76" s="288"/>
      <c r="Y76" s="288"/>
      <c r="Z76" s="288"/>
    </row>
    <row r="77" spans="1:26" ht="15" customHeight="1" thickBot="1" x14ac:dyDescent="0.3">
      <c r="A77" s="132" t="s">
        <v>122</v>
      </c>
      <c r="B77" s="40">
        <f>C11</f>
        <v>0</v>
      </c>
      <c r="C77" s="40">
        <f>G11</f>
        <v>0</v>
      </c>
      <c r="D77" s="40">
        <f>B14</f>
        <v>0</v>
      </c>
      <c r="E77" s="40">
        <f>K11</f>
        <v>0</v>
      </c>
      <c r="F77" s="40">
        <f>W56</f>
        <v>0</v>
      </c>
      <c r="G77" s="379"/>
      <c r="H77" s="379"/>
      <c r="I77" s="346" t="s">
        <v>123</v>
      </c>
      <c r="J77" s="346"/>
      <c r="M77" s="288"/>
      <c r="P77" s="288"/>
      <c r="Q77" s="288"/>
      <c r="R77" s="288"/>
      <c r="S77" s="288"/>
      <c r="T77" s="288"/>
      <c r="U77" s="288"/>
      <c r="V77" s="288"/>
      <c r="W77" s="288"/>
      <c r="X77" s="288"/>
      <c r="Y77" s="288"/>
      <c r="Z77" s="288"/>
    </row>
    <row r="78" spans="1:26" ht="27.95" customHeight="1" x14ac:dyDescent="0.25">
      <c r="A78" s="76" t="s">
        <v>124</v>
      </c>
      <c r="B78" s="130">
        <f>B76-B77</f>
        <v>0</v>
      </c>
      <c r="C78" s="130">
        <f>C76-C77</f>
        <v>0</v>
      </c>
      <c r="D78" s="130">
        <f>D76-D77</f>
        <v>0</v>
      </c>
      <c r="E78" s="130">
        <f>E76-E77</f>
        <v>0</v>
      </c>
      <c r="F78" s="130">
        <f>F76-F77</f>
        <v>0</v>
      </c>
      <c r="G78" s="130">
        <f>SUM(B78:F78)</f>
        <v>0</v>
      </c>
      <c r="H78" s="131"/>
      <c r="I78" s="346"/>
      <c r="J78" s="346"/>
      <c r="M78" s="288"/>
      <c r="P78" s="288"/>
      <c r="Q78" s="288"/>
      <c r="R78" s="288"/>
      <c r="S78" s="288"/>
      <c r="T78" s="288"/>
      <c r="U78" s="288"/>
      <c r="V78" s="288"/>
      <c r="W78" s="288"/>
      <c r="X78" s="288"/>
    </row>
    <row r="79" spans="1:26" x14ac:dyDescent="0.25">
      <c r="J79" s="12"/>
      <c r="M79" s="6"/>
      <c r="N79" s="6"/>
      <c r="O79" s="6"/>
      <c r="P79" s="6"/>
      <c r="Q79" s="6"/>
      <c r="R79" s="6"/>
      <c r="S79" s="6"/>
      <c r="T79" s="6"/>
      <c r="U79" s="6"/>
      <c r="V79" s="6"/>
      <c r="W79" s="6"/>
      <c r="X79" s="6"/>
      <c r="Y79" s="6"/>
      <c r="Z79" s="6"/>
    </row>
    <row r="80" spans="1:26" x14ac:dyDescent="0.25">
      <c r="A80" s="290"/>
      <c r="B80" s="35">
        <f>B78</f>
        <v>0</v>
      </c>
      <c r="C80" s="382" t="s">
        <v>125</v>
      </c>
      <c r="D80" s="339"/>
      <c r="F80" s="288"/>
    </row>
    <row r="81" spans="1:13" x14ac:dyDescent="0.25">
      <c r="A81" s="290"/>
      <c r="B81" s="35">
        <f>C78</f>
        <v>0</v>
      </c>
      <c r="C81" s="356" t="s">
        <v>126</v>
      </c>
      <c r="D81" s="355"/>
      <c r="F81" s="288"/>
      <c r="G81" s="357" t="s">
        <v>127</v>
      </c>
      <c r="H81" s="357"/>
      <c r="I81" s="357"/>
      <c r="J81" s="357"/>
      <c r="K81" s="357"/>
    </row>
    <row r="82" spans="1:13" x14ac:dyDescent="0.25">
      <c r="A82" s="290"/>
      <c r="B82" s="35">
        <f>D78</f>
        <v>0</v>
      </c>
      <c r="C82" s="356" t="s">
        <v>128</v>
      </c>
      <c r="D82" s="355"/>
      <c r="F82" s="35">
        <f>L11</f>
        <v>0</v>
      </c>
      <c r="G82" s="358" t="s">
        <v>129</v>
      </c>
      <c r="H82" s="359"/>
      <c r="I82" s="359"/>
      <c r="J82" s="359"/>
      <c r="K82" s="359"/>
      <c r="L82" s="294"/>
      <c r="M82" s="294"/>
    </row>
    <row r="83" spans="1:13" x14ac:dyDescent="0.25">
      <c r="B83" s="35">
        <f>E78</f>
        <v>0</v>
      </c>
      <c r="C83" s="356" t="s">
        <v>130</v>
      </c>
      <c r="D83" s="355"/>
      <c r="F83" s="35">
        <f>W49</f>
        <v>0</v>
      </c>
      <c r="G83" s="356" t="s">
        <v>181</v>
      </c>
      <c r="H83" s="355"/>
      <c r="I83" s="355"/>
      <c r="J83" s="355"/>
      <c r="K83" s="355"/>
      <c r="L83" s="294"/>
      <c r="M83" s="294"/>
    </row>
    <row r="84" spans="1:13" x14ac:dyDescent="0.25">
      <c r="B84" s="35">
        <f>F78</f>
        <v>0</v>
      </c>
      <c r="C84" s="374" t="s">
        <v>182</v>
      </c>
      <c r="D84" s="375"/>
      <c r="E84" s="376"/>
      <c r="F84" s="35">
        <f>-2071304.76*B11</f>
        <v>0</v>
      </c>
      <c r="G84" s="356" t="s">
        <v>133</v>
      </c>
      <c r="H84" s="355"/>
      <c r="I84" s="355"/>
      <c r="J84" s="355"/>
      <c r="K84" s="355"/>
      <c r="L84" s="294"/>
      <c r="M84" s="294"/>
    </row>
    <row r="85" spans="1:13" x14ac:dyDescent="0.25">
      <c r="B85" s="35">
        <f>H78</f>
        <v>0</v>
      </c>
      <c r="C85" s="356" t="s">
        <v>134</v>
      </c>
      <c r="D85" s="355"/>
      <c r="F85" s="122"/>
      <c r="G85" s="356" t="s">
        <v>135</v>
      </c>
      <c r="H85" s="355"/>
      <c r="I85" s="355"/>
      <c r="J85" s="355"/>
      <c r="K85" s="355"/>
      <c r="L85" s="294"/>
      <c r="M85" s="294"/>
    </row>
    <row r="86" spans="1:13" ht="15.75" thickBot="1" x14ac:dyDescent="0.3">
      <c r="B86" s="5">
        <f>SUM(B80:B85)</f>
        <v>0</v>
      </c>
      <c r="C86" s="355" t="s">
        <v>136</v>
      </c>
      <c r="D86" s="355"/>
      <c r="F86" s="5">
        <f>SUM(F82:F85)</f>
        <v>0</v>
      </c>
      <c r="G86" s="355" t="s">
        <v>137</v>
      </c>
      <c r="H86" s="355"/>
      <c r="I86" s="355"/>
      <c r="J86" s="355"/>
      <c r="K86" s="355"/>
    </row>
    <row r="87" spans="1:13" ht="15.75" thickTop="1" x14ac:dyDescent="0.25"/>
    <row r="88" spans="1:13" x14ac:dyDescent="0.25">
      <c r="D88" s="78" t="s">
        <v>138</v>
      </c>
      <c r="E88" s="79" t="e">
        <f>B86/F86</f>
        <v>#DIV/0!</v>
      </c>
    </row>
  </sheetData>
  <mergeCells count="61">
    <mergeCell ref="S41:T41"/>
    <mergeCell ref="Q40:R40"/>
    <mergeCell ref="Q41:R41"/>
    <mergeCell ref="C86:D86"/>
    <mergeCell ref="G75:G77"/>
    <mergeCell ref="H75:H77"/>
    <mergeCell ref="D41:D42"/>
    <mergeCell ref="G86:K86"/>
    <mergeCell ref="K41:L41"/>
    <mergeCell ref="C80:D80"/>
    <mergeCell ref="C81:D81"/>
    <mergeCell ref="C82:D82"/>
    <mergeCell ref="C83:D83"/>
    <mergeCell ref="I77:J78"/>
    <mergeCell ref="B74:H74"/>
    <mergeCell ref="F70:G71"/>
    <mergeCell ref="F72:G72"/>
    <mergeCell ref="H58:H59"/>
    <mergeCell ref="I58:I59"/>
    <mergeCell ref="C84:E84"/>
    <mergeCell ref="J58:K59"/>
    <mergeCell ref="F39:W39"/>
    <mergeCell ref="C51:D51"/>
    <mergeCell ref="C85:D85"/>
    <mergeCell ref="A39:D39"/>
    <mergeCell ref="W40:W42"/>
    <mergeCell ref="U40:U42"/>
    <mergeCell ref="V40:V42"/>
    <mergeCell ref="S40:T40"/>
    <mergeCell ref="A49:C50"/>
    <mergeCell ref="F60:G61"/>
    <mergeCell ref="F62:G64"/>
    <mergeCell ref="F65:G65"/>
    <mergeCell ref="F66:G69"/>
    <mergeCell ref="K40:L40"/>
    <mergeCell ref="F58:G59"/>
    <mergeCell ref="G84:K84"/>
    <mergeCell ref="G85:K85"/>
    <mergeCell ref="G81:K81"/>
    <mergeCell ref="G82:K82"/>
    <mergeCell ref="G83:K83"/>
    <mergeCell ref="A1:B1"/>
    <mergeCell ref="C2:L2"/>
    <mergeCell ref="G37:P37"/>
    <mergeCell ref="G38:P38"/>
    <mergeCell ref="D3:L3"/>
    <mergeCell ref="H4:K4"/>
    <mergeCell ref="A17:E17"/>
    <mergeCell ref="D4:G4"/>
    <mergeCell ref="A33:D33"/>
    <mergeCell ref="A29:C29"/>
    <mergeCell ref="C4:C5"/>
    <mergeCell ref="L4:L5"/>
    <mergeCell ref="I40:J40"/>
    <mergeCell ref="I41:J41"/>
    <mergeCell ref="G40:H40"/>
    <mergeCell ref="G41:H41"/>
    <mergeCell ref="O40:P40"/>
    <mergeCell ref="O41:P41"/>
    <mergeCell ref="M40:N40"/>
    <mergeCell ref="M41:N41"/>
  </mergeCells>
  <dataValidations xWindow="1760" yWindow="698" count="4">
    <dataValidation allowBlank="1" showInputMessage="1" showErrorMessage="1" promptTitle="Deferred Inflows" prompt="Enter amounts in this column as credits (-)." sqref="M46:M47 G43:G55 O47" xr:uid="{00000000-0002-0000-0300-000000000000}"/>
    <dataValidation allowBlank="1" showInputMessage="1" showErrorMessage="1" promptTitle="Deferred Outlows" prompt="Enter amounts in this column as debits (+)." sqref="M43:M45 M48:M55 N43:N55 H43:L55 O48:O55 P47:P55 Q48:R55" xr:uid="{00000000-0002-0000-0300-000001000000}"/>
    <dataValidation allowBlank="1" showInputMessage="1" showErrorMessage="1" prompt="If you have more than one DRS ORG ID number, combine the percentages." sqref="B10:B11" xr:uid="{00000000-0002-0000-0300-000002000000}"/>
    <dataValidation allowBlank="1" showInputMessage="1" showErrorMessage="1" promptTitle="Deferred Outflows" prompt="Enter amounts in this column as debits (+)." sqref="S48:T48" xr:uid="{9FFFE85F-DF33-4B34-954A-F11427CA143D}"/>
  </dataValidations>
  <pageMargins left="0.7" right="0.7" top="0.75" bottom="0.75" header="0.3" footer="0.3"/>
  <pageSetup paperSize="17" orientation="landscape" cellComments="asDisplayed" r:id="rId1"/>
  <ignoredErrors>
    <ignoredError sqref="G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5"/>
  <sheetViews>
    <sheetView showGridLines="0" zoomScaleNormal="100" workbookViewId="0"/>
  </sheetViews>
  <sheetFormatPr defaultColWidth="9.140625" defaultRowHeight="15" x14ac:dyDescent="0.25"/>
  <cols>
    <col min="1" max="1" width="51.7109375" bestFit="1" customWidth="1"/>
    <col min="2" max="2" width="10.140625" bestFit="1" customWidth="1"/>
    <col min="3" max="3" width="12.7109375" bestFit="1" customWidth="1"/>
    <col min="4" max="4" width="15.28515625" bestFit="1" customWidth="1"/>
    <col min="5" max="5" width="14.28515625" bestFit="1" customWidth="1"/>
    <col min="6" max="6" width="17" bestFit="1" customWidth="1"/>
    <col min="7" max="7" width="14" bestFit="1" customWidth="1"/>
    <col min="8" max="8" width="13.28515625" bestFit="1" customWidth="1"/>
    <col min="9" max="9" width="14.28515625" bestFit="1" customWidth="1"/>
    <col min="10" max="10" width="12.42578125" bestFit="1" customWidth="1"/>
    <col min="11" max="11" width="14" bestFit="1" customWidth="1"/>
    <col min="12" max="12" width="12.5703125" bestFit="1" customWidth="1"/>
    <col min="13" max="20" width="9.7109375" bestFit="1" customWidth="1"/>
    <col min="21" max="22" width="9.7109375" customWidth="1"/>
    <col min="23" max="23" width="9" customWidth="1"/>
    <col min="24" max="24" width="24.140625" bestFit="1" customWidth="1"/>
    <col min="25" max="25" width="15.7109375" customWidth="1"/>
  </cols>
  <sheetData>
    <row r="1" spans="1:24" ht="15.75" x14ac:dyDescent="0.25">
      <c r="A1" s="80" t="s">
        <v>64</v>
      </c>
    </row>
    <row r="2" spans="1:24" x14ac:dyDescent="0.25">
      <c r="C2" s="290"/>
      <c r="D2" s="290"/>
      <c r="E2" s="290"/>
      <c r="F2" s="290"/>
      <c r="G2" s="290"/>
      <c r="H2" s="290"/>
      <c r="I2" s="290"/>
      <c r="J2" s="290"/>
      <c r="K2" s="290"/>
      <c r="L2" s="290"/>
      <c r="M2" s="34"/>
      <c r="N2" s="34"/>
      <c r="O2" s="34"/>
      <c r="P2" s="34"/>
      <c r="Q2" s="34"/>
      <c r="R2" s="34"/>
      <c r="S2" s="34"/>
      <c r="T2" s="34"/>
      <c r="U2" s="34"/>
      <c r="V2" s="34"/>
      <c r="W2" s="34"/>
      <c r="X2" s="34"/>
    </row>
    <row r="3" spans="1:24" x14ac:dyDescent="0.25">
      <c r="C3" s="334" t="s">
        <v>139</v>
      </c>
      <c r="D3" s="334"/>
      <c r="E3" s="334"/>
      <c r="F3" s="334"/>
      <c r="G3" s="334"/>
      <c r="H3" s="334"/>
      <c r="I3" s="334"/>
      <c r="J3" s="334"/>
      <c r="K3" s="334"/>
      <c r="L3" s="334"/>
    </row>
    <row r="4" spans="1:24" ht="15.75" thickBot="1" x14ac:dyDescent="0.3">
      <c r="D4" s="347"/>
      <c r="E4" s="347"/>
      <c r="F4" s="347"/>
      <c r="G4" s="347"/>
      <c r="H4" s="347"/>
      <c r="I4" s="347"/>
      <c r="J4" s="347"/>
      <c r="K4" s="347"/>
      <c r="L4" s="347"/>
      <c r="M4" s="293"/>
      <c r="N4" s="293"/>
      <c r="O4" s="293"/>
      <c r="P4" s="293"/>
      <c r="Q4" s="293"/>
      <c r="R4" s="293"/>
      <c r="S4" s="293"/>
      <c r="T4" s="293"/>
      <c r="U4" s="293"/>
      <c r="V4" s="293"/>
      <c r="W4" s="293"/>
      <c r="X4" s="293"/>
    </row>
    <row r="5" spans="1:24" ht="15" customHeight="1" x14ac:dyDescent="0.25">
      <c r="A5" s="291"/>
      <c r="C5" s="335" t="s">
        <v>66</v>
      </c>
      <c r="D5" s="348" t="s">
        <v>67</v>
      </c>
      <c r="E5" s="349"/>
      <c r="F5" s="349"/>
      <c r="G5" s="350"/>
      <c r="H5" s="365" t="s">
        <v>68</v>
      </c>
      <c r="I5" s="352"/>
      <c r="J5" s="352"/>
      <c r="K5" s="353"/>
      <c r="L5" s="337" t="s">
        <v>69</v>
      </c>
    </row>
    <row r="6" spans="1:24" ht="120" x14ac:dyDescent="0.25">
      <c r="A6" s="56" t="s">
        <v>183</v>
      </c>
      <c r="C6" s="336"/>
      <c r="D6" s="83" t="s">
        <v>71</v>
      </c>
      <c r="E6" s="81" t="s">
        <v>72</v>
      </c>
      <c r="F6" s="81" t="s">
        <v>73</v>
      </c>
      <c r="G6" s="84" t="s">
        <v>74</v>
      </c>
      <c r="H6" s="85" t="s">
        <v>71</v>
      </c>
      <c r="I6" s="82" t="s">
        <v>72</v>
      </c>
      <c r="J6" s="82" t="s">
        <v>75</v>
      </c>
      <c r="K6" s="86" t="s">
        <v>76</v>
      </c>
      <c r="L6" s="338"/>
      <c r="M6" s="110"/>
      <c r="N6" s="110"/>
      <c r="O6" s="110"/>
      <c r="P6" s="110"/>
      <c r="Q6" s="110"/>
      <c r="R6" s="110"/>
      <c r="S6" s="110"/>
      <c r="T6" s="110"/>
      <c r="U6" s="110"/>
      <c r="V6" s="110"/>
      <c r="W6" s="110"/>
      <c r="X6" s="110"/>
    </row>
    <row r="7" spans="1:24" x14ac:dyDescent="0.25">
      <c r="A7" s="290" t="str">
        <f>'1,2,3 - PERS_1'!A6</f>
        <v>PEFI - Prior year (2022) balances</v>
      </c>
      <c r="C7" s="92">
        <v>71500000</v>
      </c>
      <c r="D7" s="93">
        <v>37143788</v>
      </c>
      <c r="E7" s="94"/>
      <c r="F7" s="95">
        <v>52490237</v>
      </c>
      <c r="G7" s="103">
        <v>89634025</v>
      </c>
      <c r="H7" s="107">
        <v>-786928</v>
      </c>
      <c r="I7" s="104">
        <v>-50142467</v>
      </c>
      <c r="J7" s="108">
        <v>-20971762</v>
      </c>
      <c r="K7" s="96">
        <v>-71901157</v>
      </c>
      <c r="L7" s="109"/>
      <c r="M7" s="1"/>
      <c r="N7" s="1"/>
      <c r="O7" s="1"/>
      <c r="P7" s="1"/>
      <c r="Q7" s="1"/>
      <c r="R7" s="1"/>
      <c r="S7" s="1"/>
      <c r="T7" s="1"/>
      <c r="U7" s="1"/>
      <c r="V7" s="1"/>
      <c r="W7" s="1"/>
      <c r="X7" s="1"/>
    </row>
    <row r="8" spans="1:24" ht="15.75" thickBot="1" x14ac:dyDescent="0.3">
      <c r="A8" s="290" t="str">
        <f>'1,2,3 - PERS_1'!A7</f>
        <v>PEFI - Current year (2023) balances</v>
      </c>
      <c r="C8" s="97">
        <v>106039000</v>
      </c>
      <c r="D8" s="98">
        <v>33180445</v>
      </c>
      <c r="E8" s="99"/>
      <c r="F8" s="99">
        <v>47441927</v>
      </c>
      <c r="G8" s="100">
        <f>SUM(D8:F8)</f>
        <v>80622372</v>
      </c>
      <c r="H8" s="105">
        <v>-27285946</v>
      </c>
      <c r="I8" s="106">
        <v>-28537611</v>
      </c>
      <c r="J8" s="106">
        <v>-18452027</v>
      </c>
      <c r="K8" s="101">
        <f>+SUM(H8:J8)</f>
        <v>-74275584</v>
      </c>
      <c r="L8" s="102">
        <v>27665000</v>
      </c>
      <c r="M8" s="31"/>
      <c r="N8" s="31"/>
      <c r="O8" s="31"/>
      <c r="P8" s="31"/>
      <c r="Q8" s="31"/>
      <c r="R8" s="31"/>
      <c r="S8" s="31"/>
      <c r="T8" s="31"/>
      <c r="U8" s="31"/>
      <c r="V8" s="31"/>
      <c r="W8" s="31"/>
      <c r="X8" s="31"/>
    </row>
    <row r="10" spans="1:24" ht="15.75" thickBot="1" x14ac:dyDescent="0.3">
      <c r="A10" t="s">
        <v>79</v>
      </c>
    </row>
    <row r="11" spans="1:24" ht="15.75" thickBot="1" x14ac:dyDescent="0.3">
      <c r="A11" t="str">
        <f>'1,2,3 - PERS_1'!A10</f>
        <v>2022 - enter you allocation % in the yellow cell</v>
      </c>
      <c r="B11" s="60"/>
      <c r="C11" s="226">
        <f>C7*$B$11</f>
        <v>0</v>
      </c>
      <c r="D11" s="227">
        <f t="shared" ref="D11:K11" si="0">D7*$B$11</f>
        <v>0</v>
      </c>
      <c r="E11" s="227">
        <f t="shared" si="0"/>
        <v>0</v>
      </c>
      <c r="F11" s="227">
        <f t="shared" si="0"/>
        <v>0</v>
      </c>
      <c r="G11" s="90">
        <f t="shared" si="0"/>
        <v>0</v>
      </c>
      <c r="H11" s="228">
        <f t="shared" si="0"/>
        <v>0</v>
      </c>
      <c r="I11" s="228">
        <f t="shared" si="0"/>
        <v>0</v>
      </c>
      <c r="J11" s="228">
        <f t="shared" si="0"/>
        <v>0</v>
      </c>
      <c r="K11" s="229">
        <f t="shared" si="0"/>
        <v>0</v>
      </c>
      <c r="L11" s="288"/>
      <c r="M11" s="61"/>
      <c r="N11" s="61"/>
      <c r="O11" s="61"/>
      <c r="P11" s="61"/>
      <c r="Q11" s="61"/>
      <c r="R11" s="61"/>
      <c r="S11" s="61"/>
      <c r="T11" s="61"/>
      <c r="U11" s="61"/>
      <c r="V11" s="61"/>
      <c r="W11" s="61"/>
      <c r="X11" s="61"/>
    </row>
    <row r="12" spans="1:24" ht="15.75" thickBot="1" x14ac:dyDescent="0.3">
      <c r="A12" t="str">
        <f>'1,2,3 - PERS_1'!A11</f>
        <v>2023 - enter you allocation % in the yellow cell</v>
      </c>
      <c r="B12" s="60"/>
      <c r="C12" s="226">
        <f>C8*$B$12</f>
        <v>0</v>
      </c>
      <c r="D12" s="227">
        <f>D8*$B$12</f>
        <v>0</v>
      </c>
      <c r="E12" s="227">
        <f t="shared" ref="E12:L12" si="1">E8*$B$12</f>
        <v>0</v>
      </c>
      <c r="F12" s="227">
        <f t="shared" si="1"/>
        <v>0</v>
      </c>
      <c r="G12" s="90">
        <f t="shared" si="1"/>
        <v>0</v>
      </c>
      <c r="H12" s="228">
        <f t="shared" si="1"/>
        <v>0</v>
      </c>
      <c r="I12" s="228">
        <f t="shared" si="1"/>
        <v>0</v>
      </c>
      <c r="J12" s="228">
        <f t="shared" si="1"/>
        <v>0</v>
      </c>
      <c r="K12" s="229">
        <f t="shared" si="1"/>
        <v>0</v>
      </c>
      <c r="L12" s="35">
        <f t="shared" si="1"/>
        <v>0</v>
      </c>
      <c r="M12" s="61"/>
      <c r="N12" s="61"/>
      <c r="O12" s="61"/>
      <c r="P12" s="61"/>
      <c r="Q12" s="61"/>
      <c r="R12" s="61"/>
      <c r="S12" s="61"/>
      <c r="T12" s="61"/>
      <c r="U12" s="61"/>
      <c r="V12" s="61"/>
      <c r="W12" s="61"/>
      <c r="X12" s="61"/>
    </row>
    <row r="14" spans="1:24" x14ac:dyDescent="0.25">
      <c r="A14" t="str">
        <f>'1,2,3 - PERS_1'!A13</f>
        <v xml:space="preserve">Contributions from 7/1/22 to 12/31/22: </v>
      </c>
      <c r="B14" s="62"/>
    </row>
    <row r="15" spans="1:24" x14ac:dyDescent="0.25">
      <c r="A15" t="str">
        <f>'1,2,3 - PERS_1'!A14</f>
        <v xml:space="preserve">Contributions from 7/1/23 to 12/31/23: </v>
      </c>
      <c r="B15" s="62"/>
    </row>
    <row r="16" spans="1:24" x14ac:dyDescent="0.25">
      <c r="G16" s="290"/>
    </row>
    <row r="17" spans="1:7" x14ac:dyDescent="0.25">
      <c r="G17" s="290"/>
    </row>
    <row r="18" spans="1:7" x14ac:dyDescent="0.25">
      <c r="A18" s="313" t="s">
        <v>84</v>
      </c>
      <c r="B18" s="313"/>
      <c r="C18" s="313"/>
      <c r="D18" s="313"/>
      <c r="E18" s="313"/>
    </row>
    <row r="19" spans="1:7" x14ac:dyDescent="0.25">
      <c r="B19" s="63" t="s">
        <v>85</v>
      </c>
      <c r="C19" s="63" t="s">
        <v>86</v>
      </c>
      <c r="F19" s="64"/>
      <c r="G19" s="288"/>
    </row>
    <row r="20" spans="1:7" x14ac:dyDescent="0.25">
      <c r="A20" s="58" t="s">
        <v>141</v>
      </c>
      <c r="B20" s="35"/>
      <c r="C20" s="35">
        <f>-C11</f>
        <v>0</v>
      </c>
      <c r="E20" s="57"/>
      <c r="F20" s="57"/>
      <c r="G20" s="288"/>
    </row>
    <row r="21" spans="1:7" x14ac:dyDescent="0.25">
      <c r="A21" s="18" t="s">
        <v>142</v>
      </c>
      <c r="B21" s="35">
        <f>C12</f>
        <v>0</v>
      </c>
      <c r="C21" s="35"/>
      <c r="G21" s="288"/>
    </row>
    <row r="22" spans="1:7" x14ac:dyDescent="0.25">
      <c r="A22" s="58" t="s">
        <v>143</v>
      </c>
      <c r="B22" s="35"/>
      <c r="C22" s="35">
        <f>-G11</f>
        <v>0</v>
      </c>
      <c r="G22" s="288"/>
    </row>
    <row r="23" spans="1:7" x14ac:dyDescent="0.25">
      <c r="A23" s="18" t="s">
        <v>144</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IF(SUM(B20:C27)&lt;0, "Adjustment to Pension Expense","      Adjustment to Pension Expense")</f>
        <v xml:space="preserve">      Adjustment to Pension Expense</v>
      </c>
      <c r="B28" s="35">
        <f>IF(SUM(B20:C27)&lt;0, SUM(B20:C27)*-1, 0)</f>
        <v>0</v>
      </c>
      <c r="C28" s="35">
        <f>IF(SUM(B20:C27)&lt;0, 0, SUM(B20:C27)*-1)</f>
        <v>0</v>
      </c>
    </row>
    <row r="30" spans="1:7" x14ac:dyDescent="0.25">
      <c r="A30" s="313" t="s">
        <v>145</v>
      </c>
      <c r="B30" s="313"/>
      <c r="C30" s="313"/>
    </row>
    <row r="31" spans="1:7" ht="14.65" customHeight="1" x14ac:dyDescent="0.25">
      <c r="A31" s="126" t="str">
        <f>IF(D51&gt;0, "Deferred Outflows", "Adjustment to Pension Expense")</f>
        <v>Adjustment to Pension Expense</v>
      </c>
      <c r="B31" s="35">
        <f>IF(D51&gt;0, D51, -D51)</f>
        <v>0</v>
      </c>
      <c r="C31" s="35"/>
      <c r="E31" s="76"/>
      <c r="F31" s="76"/>
      <c r="G31" s="2"/>
    </row>
    <row r="32" spans="1:7" x14ac:dyDescent="0.25">
      <c r="A32" s="58" t="str">
        <f>IF(D51&gt;0,"Adj. to Pension Expense","Deferred Inflow")</f>
        <v>Deferred Inflow</v>
      </c>
      <c r="B32" s="35"/>
      <c r="C32" s="35">
        <f>IF(D51&gt;0, -D51, D51)</f>
        <v>0</v>
      </c>
      <c r="E32" s="76"/>
      <c r="F32" s="76"/>
      <c r="G32" s="288"/>
    </row>
    <row r="33" spans="1:24" x14ac:dyDescent="0.25">
      <c r="B33" s="288"/>
      <c r="C33" s="288"/>
      <c r="G33" s="288"/>
    </row>
    <row r="34" spans="1:24" x14ac:dyDescent="0.25">
      <c r="A34" s="313" t="s">
        <v>146</v>
      </c>
      <c r="B34" s="313"/>
      <c r="C34" s="313"/>
      <c r="D34" s="313"/>
      <c r="G34" s="288"/>
    </row>
    <row r="35" spans="1:24"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c r="I35" s="65"/>
    </row>
    <row r="36" spans="1:24" x14ac:dyDescent="0.25">
      <c r="A36" s="18" t="s">
        <v>147</v>
      </c>
      <c r="B36" s="35">
        <f>-U50</f>
        <v>0</v>
      </c>
      <c r="C36" s="35"/>
      <c r="E36" s="76"/>
      <c r="F36" s="76"/>
      <c r="G36" s="288"/>
      <c r="I36" s="65"/>
    </row>
    <row r="37" spans="1:24" x14ac:dyDescent="0.25">
      <c r="A37" s="58" t="s">
        <v>106</v>
      </c>
      <c r="B37" s="35"/>
      <c r="C37" s="35">
        <f>-V50</f>
        <v>0</v>
      </c>
      <c r="I37" s="65"/>
    </row>
    <row r="38" spans="1:24" x14ac:dyDescent="0.25">
      <c r="C38" s="288"/>
      <c r="D38" s="288"/>
      <c r="G38" s="363" t="s">
        <v>148</v>
      </c>
      <c r="H38" s="363"/>
      <c r="I38" s="363"/>
      <c r="J38" s="363"/>
      <c r="K38" s="363"/>
      <c r="L38" s="363"/>
      <c r="M38" s="363"/>
      <c r="N38" s="363"/>
      <c r="O38" s="363"/>
      <c r="P38" s="363"/>
      <c r="Q38" s="363"/>
      <c r="R38" s="363"/>
    </row>
    <row r="39" spans="1:24" ht="15.75" thickBot="1" x14ac:dyDescent="0.3">
      <c r="B39" s="76"/>
      <c r="C39" s="111"/>
      <c r="D39" s="288"/>
      <c r="G39" s="364" t="s">
        <v>149</v>
      </c>
      <c r="H39" s="364"/>
      <c r="I39" s="364"/>
      <c r="J39" s="364"/>
      <c r="K39" s="364"/>
      <c r="L39" s="364"/>
      <c r="M39" s="364"/>
      <c r="N39" s="364"/>
      <c r="O39" s="364"/>
      <c r="P39" s="364"/>
      <c r="Q39" s="364"/>
      <c r="R39" s="364"/>
    </row>
    <row r="40" spans="1:24" x14ac:dyDescent="0.25">
      <c r="A40" s="310" t="s">
        <v>184</v>
      </c>
      <c r="B40" s="311"/>
      <c r="C40" s="311"/>
      <c r="D40" s="312"/>
      <c r="F40" s="310" t="s">
        <v>185</v>
      </c>
      <c r="G40" s="311"/>
      <c r="H40" s="311"/>
      <c r="I40" s="311"/>
      <c r="J40" s="311"/>
      <c r="K40" s="311"/>
      <c r="L40" s="311"/>
      <c r="M40" s="311"/>
      <c r="N40" s="311"/>
      <c r="O40" s="311"/>
      <c r="P40" s="311"/>
      <c r="Q40" s="311"/>
      <c r="R40" s="311"/>
      <c r="S40" s="311"/>
      <c r="T40" s="311"/>
      <c r="U40" s="311"/>
      <c r="V40" s="311"/>
      <c r="W40" s="312"/>
    </row>
    <row r="41" spans="1:24" x14ac:dyDescent="0.25">
      <c r="A41" s="124"/>
      <c r="B41" s="288"/>
      <c r="C41" s="288"/>
      <c r="D41" s="66"/>
      <c r="F41" s="142" t="s">
        <v>152</v>
      </c>
      <c r="G41" s="360">
        <v>2017</v>
      </c>
      <c r="H41" s="361"/>
      <c r="I41" s="360">
        <v>2018</v>
      </c>
      <c r="J41" s="361"/>
      <c r="K41" s="360">
        <v>2019</v>
      </c>
      <c r="L41" s="361"/>
      <c r="M41" s="360">
        <v>2020</v>
      </c>
      <c r="N41" s="361"/>
      <c r="O41" s="360">
        <v>2021</v>
      </c>
      <c r="P41" s="361"/>
      <c r="Q41" s="360">
        <v>2022</v>
      </c>
      <c r="R41" s="361"/>
      <c r="S41" s="360">
        <v>2023</v>
      </c>
      <c r="T41" s="361"/>
      <c r="U41" s="371" t="s">
        <v>153</v>
      </c>
      <c r="V41" s="371" t="s">
        <v>154</v>
      </c>
      <c r="W41" s="368" t="s">
        <v>155</v>
      </c>
    </row>
    <row r="42" spans="1:24" x14ac:dyDescent="0.25">
      <c r="A42" s="124"/>
      <c r="B42" s="123" t="str">
        <f>'1,2,3 - PERS_1'!B33</f>
        <v>2022</v>
      </c>
      <c r="C42" s="123" t="str">
        <f>'1,2,3 - PERS_1'!C33</f>
        <v>2023</v>
      </c>
      <c r="D42" s="380" t="s">
        <v>186</v>
      </c>
      <c r="F42" s="133" t="s">
        <v>156</v>
      </c>
      <c r="G42" s="360" t="s">
        <v>187</v>
      </c>
      <c r="H42" s="361"/>
      <c r="I42" s="360" t="s">
        <v>188</v>
      </c>
      <c r="J42" s="361"/>
      <c r="K42" s="360" t="s">
        <v>189</v>
      </c>
      <c r="L42" s="361"/>
      <c r="M42" s="360" t="s">
        <v>190</v>
      </c>
      <c r="N42" s="361"/>
      <c r="O42" s="360" t="s">
        <v>191</v>
      </c>
      <c r="P42" s="361"/>
      <c r="Q42" s="360" t="s">
        <v>192</v>
      </c>
      <c r="R42" s="361"/>
      <c r="S42" s="360" t="s">
        <v>193</v>
      </c>
      <c r="T42" s="361"/>
      <c r="U42" s="372"/>
      <c r="V42" s="372"/>
      <c r="W42" s="369"/>
    </row>
    <row r="43" spans="1:24" ht="15.75" thickBot="1" x14ac:dyDescent="0.3">
      <c r="A43" s="124"/>
      <c r="B43" s="119">
        <f>B11</f>
        <v>0</v>
      </c>
      <c r="C43" s="67">
        <f>B12</f>
        <v>0</v>
      </c>
      <c r="D43" s="381"/>
      <c r="F43" s="134" t="s">
        <v>163</v>
      </c>
      <c r="G43" s="135" t="s">
        <v>164</v>
      </c>
      <c r="H43" s="135" t="s">
        <v>165</v>
      </c>
      <c r="I43" s="135" t="s">
        <v>164</v>
      </c>
      <c r="J43" s="135" t="s">
        <v>165</v>
      </c>
      <c r="K43" s="135" t="s">
        <v>164</v>
      </c>
      <c r="L43" s="135" t="s">
        <v>165</v>
      </c>
      <c r="M43" s="135" t="s">
        <v>164</v>
      </c>
      <c r="N43" s="135" t="s">
        <v>165</v>
      </c>
      <c r="O43" s="135" t="s">
        <v>164</v>
      </c>
      <c r="P43" s="135" t="s">
        <v>165</v>
      </c>
      <c r="Q43" s="135" t="s">
        <v>164</v>
      </c>
      <c r="R43" s="135" t="s">
        <v>165</v>
      </c>
      <c r="S43" s="135" t="s">
        <v>164</v>
      </c>
      <c r="T43" s="135" t="s">
        <v>165</v>
      </c>
      <c r="U43" s="373"/>
      <c r="V43" s="373"/>
      <c r="W43" s="370"/>
    </row>
    <row r="44" spans="1:24" x14ac:dyDescent="0.25">
      <c r="A44" s="124"/>
      <c r="D44" s="66"/>
      <c r="F44" s="138">
        <v>2017</v>
      </c>
      <c r="G44" s="208"/>
      <c r="H44" s="208"/>
      <c r="I44" s="249"/>
      <c r="J44" s="249"/>
      <c r="K44" s="249"/>
      <c r="L44" s="249"/>
      <c r="M44" s="249"/>
      <c r="N44" s="249"/>
      <c r="O44" s="249"/>
      <c r="P44" s="249"/>
      <c r="Q44" s="249"/>
      <c r="R44" s="249"/>
      <c r="S44" s="209"/>
      <c r="T44" s="209"/>
      <c r="U44" s="250">
        <f>+G44+I44+K44+M44+O44+Q44+S44</f>
        <v>0</v>
      </c>
      <c r="V44" s="250">
        <f>+H44+J44+L44+N44+P44+R44+T44</f>
        <v>0</v>
      </c>
      <c r="W44" s="210">
        <f>SUM(U44:V44)</f>
        <v>0</v>
      </c>
    </row>
    <row r="45" spans="1:24" x14ac:dyDescent="0.25">
      <c r="A45" s="124" t="s">
        <v>104</v>
      </c>
      <c r="B45" s="221">
        <f>C11</f>
        <v>0</v>
      </c>
      <c r="C45" s="35">
        <f>C7*$B$12</f>
        <v>0</v>
      </c>
      <c r="D45" s="225">
        <f>C45-B45</f>
        <v>0</v>
      </c>
      <c r="F45" s="136">
        <f>+F44+1</f>
        <v>2018</v>
      </c>
      <c r="G45" s="211"/>
      <c r="H45" s="211"/>
      <c r="I45" s="211"/>
      <c r="J45" s="211"/>
      <c r="K45" s="251"/>
      <c r="L45" s="251"/>
      <c r="M45" s="251"/>
      <c r="N45" s="251"/>
      <c r="O45" s="251"/>
      <c r="P45" s="251"/>
      <c r="Q45" s="251"/>
      <c r="R45" s="251"/>
      <c r="S45" s="212"/>
      <c r="T45" s="212"/>
      <c r="U45" s="250">
        <f t="shared" ref="U45:U51" si="2">+G45+I45+K45+M45+O45+Q45+S45</f>
        <v>0</v>
      </c>
      <c r="V45" s="250">
        <f t="shared" ref="V45:V51" si="3">+H45+J45+L45+N45+P45+R45+T45</f>
        <v>0</v>
      </c>
      <c r="W45" s="213">
        <f>SUM(U45:V45)</f>
        <v>0</v>
      </c>
    </row>
    <row r="46" spans="1:24" x14ac:dyDescent="0.25">
      <c r="A46" s="124" t="s">
        <v>106</v>
      </c>
      <c r="B46" s="35">
        <f>G11</f>
        <v>0</v>
      </c>
      <c r="C46" s="35">
        <f>G7*$B$12</f>
        <v>0</v>
      </c>
      <c r="D46" s="225">
        <f>C46-B46</f>
        <v>0</v>
      </c>
      <c r="F46" s="136">
        <f t="shared" ref="F46:F61" si="4">+F45+1</f>
        <v>2019</v>
      </c>
      <c r="G46" s="211"/>
      <c r="H46" s="211"/>
      <c r="I46" s="211"/>
      <c r="J46" s="211"/>
      <c r="K46" s="211"/>
      <c r="L46" s="211"/>
      <c r="M46" s="251"/>
      <c r="N46" s="251"/>
      <c r="O46" s="251"/>
      <c r="P46" s="251"/>
      <c r="Q46" s="251"/>
      <c r="R46" s="251"/>
      <c r="S46" s="212"/>
      <c r="T46" s="212"/>
      <c r="U46" s="250">
        <f t="shared" si="2"/>
        <v>0</v>
      </c>
      <c r="V46" s="250">
        <f t="shared" si="3"/>
        <v>0</v>
      </c>
      <c r="W46" s="210">
        <f t="shared" ref="W46:W50" si="5">SUM(U46:V46)</f>
        <v>0</v>
      </c>
      <c r="X46" s="113"/>
    </row>
    <row r="47" spans="1:24" x14ac:dyDescent="0.25">
      <c r="A47" s="114" t="s">
        <v>108</v>
      </c>
      <c r="B47" s="221">
        <f>K11</f>
        <v>0</v>
      </c>
      <c r="C47" s="221">
        <f>K7*$B$12</f>
        <v>0</v>
      </c>
      <c r="D47" s="241">
        <f>C47-B47</f>
        <v>0</v>
      </c>
      <c r="F47" s="136">
        <f t="shared" si="4"/>
        <v>2020</v>
      </c>
      <c r="G47" s="211"/>
      <c r="H47" s="211"/>
      <c r="I47" s="211"/>
      <c r="J47" s="211"/>
      <c r="K47" s="211"/>
      <c r="L47" s="211"/>
      <c r="M47" s="211"/>
      <c r="N47" s="211"/>
      <c r="O47" s="251"/>
      <c r="P47" s="251"/>
      <c r="Q47" s="251"/>
      <c r="R47" s="251"/>
      <c r="S47" s="212"/>
      <c r="T47" s="212"/>
      <c r="U47" s="250">
        <f t="shared" si="2"/>
        <v>0</v>
      </c>
      <c r="V47" s="250">
        <f t="shared" si="3"/>
        <v>0</v>
      </c>
      <c r="W47" s="213">
        <f t="shared" si="5"/>
        <v>0</v>
      </c>
      <c r="X47" s="113"/>
    </row>
    <row r="48" spans="1:24" ht="15.75" thickBot="1" x14ac:dyDescent="0.3">
      <c r="A48" s="124" t="s">
        <v>109</v>
      </c>
      <c r="B48" s="288"/>
      <c r="C48" s="288"/>
      <c r="D48" s="71">
        <f>SUM(D45:D47)</f>
        <v>0</v>
      </c>
      <c r="F48" s="136">
        <f t="shared" si="4"/>
        <v>2021</v>
      </c>
      <c r="G48" s="211"/>
      <c r="H48" s="211"/>
      <c r="I48" s="211"/>
      <c r="J48" s="211"/>
      <c r="K48" s="211"/>
      <c r="L48" s="211"/>
      <c r="M48" s="211"/>
      <c r="N48" s="211"/>
      <c r="O48" s="211"/>
      <c r="P48" s="211"/>
      <c r="Q48" s="251"/>
      <c r="R48" s="251"/>
      <c r="S48" s="212"/>
      <c r="T48" s="212"/>
      <c r="U48" s="250">
        <f t="shared" si="2"/>
        <v>0</v>
      </c>
      <c r="V48" s="250">
        <f t="shared" si="3"/>
        <v>0</v>
      </c>
      <c r="W48" s="210">
        <f t="shared" si="5"/>
        <v>0</v>
      </c>
      <c r="X48" s="113"/>
    </row>
    <row r="49" spans="1:24" ht="15.75" thickTop="1" x14ac:dyDescent="0.25">
      <c r="A49" s="124"/>
      <c r="B49" s="70"/>
      <c r="C49" s="70"/>
      <c r="D49" s="69"/>
      <c r="F49" s="136">
        <f t="shared" si="4"/>
        <v>2022</v>
      </c>
      <c r="G49" s="211"/>
      <c r="H49" s="211"/>
      <c r="I49" s="211"/>
      <c r="J49" s="211"/>
      <c r="K49" s="211"/>
      <c r="L49" s="211"/>
      <c r="M49" s="211"/>
      <c r="N49" s="211"/>
      <c r="O49" s="211"/>
      <c r="P49" s="211"/>
      <c r="Q49" s="211"/>
      <c r="R49" s="211"/>
      <c r="S49" s="212"/>
      <c r="T49" s="212"/>
      <c r="U49" s="250">
        <f t="shared" si="2"/>
        <v>0</v>
      </c>
      <c r="V49" s="250">
        <f t="shared" si="3"/>
        <v>0</v>
      </c>
      <c r="W49" s="213">
        <f t="shared" si="5"/>
        <v>0</v>
      </c>
      <c r="X49" s="113"/>
    </row>
    <row r="50" spans="1:24" ht="15.75" customHeight="1" thickBot="1" x14ac:dyDescent="0.3">
      <c r="A50" s="316" t="s">
        <v>166</v>
      </c>
      <c r="B50" s="317"/>
      <c r="C50" s="317"/>
      <c r="D50" s="72"/>
      <c r="F50" s="137">
        <f t="shared" si="4"/>
        <v>2023</v>
      </c>
      <c r="G50" s="214"/>
      <c r="H50" s="214"/>
      <c r="I50" s="214"/>
      <c r="J50" s="214"/>
      <c r="K50" s="214"/>
      <c r="L50" s="214"/>
      <c r="M50" s="214"/>
      <c r="N50" s="214"/>
      <c r="O50" s="214"/>
      <c r="P50" s="214"/>
      <c r="Q50" s="214"/>
      <c r="R50" s="214"/>
      <c r="S50" s="215">
        <f>IF(D54&lt;0, D54, 0)</f>
        <v>0</v>
      </c>
      <c r="T50" s="215">
        <f t="shared" ref="T50:T60" si="6">IF(D54&gt;0, D54, 0)</f>
        <v>0</v>
      </c>
      <c r="U50" s="252">
        <f t="shared" si="2"/>
        <v>0</v>
      </c>
      <c r="V50" s="252">
        <f t="shared" si="3"/>
        <v>0</v>
      </c>
      <c r="W50" s="216">
        <f t="shared" si="5"/>
        <v>0</v>
      </c>
      <c r="X50" s="187" t="s">
        <v>167</v>
      </c>
    </row>
    <row r="51" spans="1:24" x14ac:dyDescent="0.25">
      <c r="A51" s="316"/>
      <c r="B51" s="317"/>
      <c r="C51" s="317"/>
      <c r="D51" s="120">
        <f>-D48</f>
        <v>0</v>
      </c>
      <c r="F51" s="197">
        <f t="shared" si="4"/>
        <v>2024</v>
      </c>
      <c r="G51" s="217"/>
      <c r="H51" s="217"/>
      <c r="I51" s="217"/>
      <c r="J51" s="217"/>
      <c r="K51" s="217"/>
      <c r="L51" s="217"/>
      <c r="M51" s="217"/>
      <c r="N51" s="217"/>
      <c r="O51" s="217"/>
      <c r="P51" s="217"/>
      <c r="Q51" s="217"/>
      <c r="R51" s="217"/>
      <c r="S51" s="218">
        <f t="shared" ref="S51:S59" si="7">IF(D55&lt;0, D55, 0)</f>
        <v>0</v>
      </c>
      <c r="T51" s="218">
        <f t="shared" si="6"/>
        <v>0</v>
      </c>
      <c r="U51" s="253">
        <f t="shared" si="2"/>
        <v>0</v>
      </c>
      <c r="V51" s="218">
        <f t="shared" si="3"/>
        <v>0</v>
      </c>
      <c r="W51" s="219">
        <f>SUM(U51:V51)</f>
        <v>0</v>
      </c>
    </row>
    <row r="52" spans="1:24" ht="15" customHeight="1" x14ac:dyDescent="0.25">
      <c r="A52" s="124"/>
      <c r="B52" s="70"/>
      <c r="C52" s="366" t="s">
        <v>168</v>
      </c>
      <c r="D52" s="367"/>
      <c r="F52" s="197">
        <f t="shared" si="4"/>
        <v>2025</v>
      </c>
      <c r="G52" s="217"/>
      <c r="H52" s="217"/>
      <c r="I52" s="217"/>
      <c r="J52" s="217"/>
      <c r="K52" s="217"/>
      <c r="L52" s="217"/>
      <c r="M52" s="217"/>
      <c r="N52" s="217"/>
      <c r="O52" s="217"/>
      <c r="P52" s="217"/>
      <c r="Q52" s="217"/>
      <c r="R52" s="217"/>
      <c r="S52" s="218">
        <f t="shared" si="7"/>
        <v>0</v>
      </c>
      <c r="T52" s="218">
        <f t="shared" si="6"/>
        <v>0</v>
      </c>
      <c r="U52" s="253">
        <f t="shared" ref="U52" si="8">+G52+I52+K52+M52+O52+Q52+S52</f>
        <v>0</v>
      </c>
      <c r="V52" s="253">
        <f t="shared" ref="V52" si="9">+H52+J52+L52+N52+P52+R52+T52</f>
        <v>0</v>
      </c>
      <c r="W52" s="219">
        <f>SUM(U52:V52)</f>
        <v>0</v>
      </c>
    </row>
    <row r="53" spans="1:24" x14ac:dyDescent="0.25">
      <c r="A53" s="11" t="s">
        <v>194</v>
      </c>
      <c r="B53" s="184" t="s">
        <v>170</v>
      </c>
      <c r="C53" s="183" t="s">
        <v>171</v>
      </c>
      <c r="D53" s="186">
        <v>10.6</v>
      </c>
      <c r="F53" s="285">
        <f t="shared" si="4"/>
        <v>2026</v>
      </c>
      <c r="G53" s="220"/>
      <c r="H53" s="220"/>
      <c r="I53" s="220"/>
      <c r="J53" s="220"/>
      <c r="K53" s="220"/>
      <c r="L53" s="220"/>
      <c r="M53" s="220"/>
      <c r="N53" s="220"/>
      <c r="O53" s="220"/>
      <c r="P53" s="220"/>
      <c r="Q53" s="220"/>
      <c r="R53" s="220"/>
      <c r="S53" s="221">
        <f t="shared" si="7"/>
        <v>0</v>
      </c>
      <c r="T53" s="221">
        <f t="shared" si="6"/>
        <v>0</v>
      </c>
      <c r="U53" s="253">
        <f t="shared" ref="U53:U61" si="10">+G53+I53+K53+M53+O53+Q53+S53</f>
        <v>0</v>
      </c>
      <c r="V53" s="253">
        <f t="shared" ref="V53:V61" si="11">+H53+J53+L53+N53+P53+R53+T53</f>
        <v>0</v>
      </c>
      <c r="W53" s="219">
        <f t="shared" ref="W53:W61" si="12">SUM(U53:V53)</f>
        <v>0</v>
      </c>
    </row>
    <row r="54" spans="1:24" x14ac:dyDescent="0.25">
      <c r="A54" s="11" t="s">
        <v>172</v>
      </c>
      <c r="C54" s="180" t="str">
        <f>+C42</f>
        <v>2023</v>
      </c>
      <c r="D54" s="206">
        <f>D$51/$D$53</f>
        <v>0</v>
      </c>
      <c r="F54" s="285">
        <f t="shared" si="4"/>
        <v>2027</v>
      </c>
      <c r="G54" s="220"/>
      <c r="H54" s="220"/>
      <c r="I54" s="220"/>
      <c r="J54" s="220"/>
      <c r="K54" s="220"/>
      <c r="L54" s="220"/>
      <c r="M54" s="220"/>
      <c r="N54" s="220"/>
      <c r="O54" s="220"/>
      <c r="P54" s="220"/>
      <c r="Q54" s="220"/>
      <c r="R54" s="220"/>
      <c r="S54" s="221">
        <f t="shared" si="7"/>
        <v>0</v>
      </c>
      <c r="T54" s="221">
        <f t="shared" si="6"/>
        <v>0</v>
      </c>
      <c r="U54" s="253">
        <f t="shared" si="10"/>
        <v>0</v>
      </c>
      <c r="V54" s="253">
        <f t="shared" si="11"/>
        <v>0</v>
      </c>
      <c r="W54" s="219">
        <f t="shared" si="12"/>
        <v>0</v>
      </c>
    </row>
    <row r="55" spans="1:24" x14ac:dyDescent="0.25">
      <c r="A55" s="11" t="s">
        <v>173</v>
      </c>
      <c r="C55" s="180">
        <f>+C54+1</f>
        <v>2024</v>
      </c>
      <c r="D55" s="206">
        <f>D$51/$D$53</f>
        <v>0</v>
      </c>
      <c r="F55" s="285">
        <f t="shared" si="4"/>
        <v>2028</v>
      </c>
      <c r="G55" s="220"/>
      <c r="H55" s="220"/>
      <c r="I55" s="220"/>
      <c r="J55" s="220"/>
      <c r="K55" s="220"/>
      <c r="L55" s="220"/>
      <c r="M55" s="220"/>
      <c r="N55" s="220"/>
      <c r="O55" s="220"/>
      <c r="P55" s="220"/>
      <c r="Q55" s="220"/>
      <c r="R55" s="220"/>
      <c r="S55" s="221">
        <f t="shared" si="7"/>
        <v>0</v>
      </c>
      <c r="T55" s="221">
        <f t="shared" si="6"/>
        <v>0</v>
      </c>
      <c r="U55" s="253">
        <f t="shared" si="10"/>
        <v>0</v>
      </c>
      <c r="V55" s="253">
        <f t="shared" si="11"/>
        <v>0</v>
      </c>
      <c r="W55" s="219">
        <f t="shared" si="12"/>
        <v>0</v>
      </c>
    </row>
    <row r="56" spans="1:24" x14ac:dyDescent="0.25">
      <c r="A56" s="11"/>
      <c r="C56" s="180">
        <f t="shared" ref="C56:C64" si="13">+C55+1</f>
        <v>2025</v>
      </c>
      <c r="D56" s="206">
        <f t="shared" ref="D56:D63" si="14">D$51/$D$53</f>
        <v>0</v>
      </c>
      <c r="F56" s="285">
        <f t="shared" si="4"/>
        <v>2029</v>
      </c>
      <c r="G56" s="220"/>
      <c r="H56" s="220"/>
      <c r="I56" s="220"/>
      <c r="J56" s="220"/>
      <c r="K56" s="220"/>
      <c r="L56" s="220"/>
      <c r="M56" s="220"/>
      <c r="N56" s="220"/>
      <c r="O56" s="220"/>
      <c r="P56" s="220"/>
      <c r="Q56" s="220"/>
      <c r="R56" s="220"/>
      <c r="S56" s="221">
        <f t="shared" si="7"/>
        <v>0</v>
      </c>
      <c r="T56" s="221">
        <f t="shared" si="6"/>
        <v>0</v>
      </c>
      <c r="U56" s="253">
        <f t="shared" si="10"/>
        <v>0</v>
      </c>
      <c r="V56" s="253">
        <f t="shared" si="11"/>
        <v>0</v>
      </c>
      <c r="W56" s="219">
        <f t="shared" si="12"/>
        <v>0</v>
      </c>
    </row>
    <row r="57" spans="1:24" x14ac:dyDescent="0.25">
      <c r="A57" s="11" t="s">
        <v>174</v>
      </c>
      <c r="C57" s="180">
        <f t="shared" si="13"/>
        <v>2026</v>
      </c>
      <c r="D57" s="206">
        <f t="shared" si="14"/>
        <v>0</v>
      </c>
      <c r="F57" s="285">
        <f t="shared" si="4"/>
        <v>2030</v>
      </c>
      <c r="G57" s="220"/>
      <c r="H57" s="220"/>
      <c r="I57" s="220"/>
      <c r="J57" s="220"/>
      <c r="K57" s="220"/>
      <c r="L57" s="220"/>
      <c r="M57" s="220"/>
      <c r="N57" s="220"/>
      <c r="O57" s="220"/>
      <c r="P57" s="220"/>
      <c r="Q57" s="220"/>
      <c r="R57" s="220"/>
      <c r="S57" s="221">
        <f t="shared" si="7"/>
        <v>0</v>
      </c>
      <c r="T57" s="221">
        <f t="shared" si="6"/>
        <v>0</v>
      </c>
      <c r="U57" s="253">
        <f t="shared" si="10"/>
        <v>0</v>
      </c>
      <c r="V57" s="253">
        <f t="shared" si="11"/>
        <v>0</v>
      </c>
      <c r="W57" s="219">
        <f t="shared" si="12"/>
        <v>0</v>
      </c>
    </row>
    <row r="58" spans="1:24" x14ac:dyDescent="0.25">
      <c r="A58" s="11" t="s">
        <v>176</v>
      </c>
      <c r="C58" s="180">
        <f t="shared" si="13"/>
        <v>2027</v>
      </c>
      <c r="D58" s="206">
        <f t="shared" si="14"/>
        <v>0</v>
      </c>
      <c r="F58" s="285">
        <f t="shared" si="4"/>
        <v>2031</v>
      </c>
      <c r="G58" s="220"/>
      <c r="H58" s="220"/>
      <c r="I58" s="220"/>
      <c r="J58" s="220"/>
      <c r="K58" s="220"/>
      <c r="L58" s="220"/>
      <c r="M58" s="220"/>
      <c r="N58" s="220"/>
      <c r="O58" s="220"/>
      <c r="P58" s="220"/>
      <c r="Q58" s="220"/>
      <c r="R58" s="220"/>
      <c r="S58" s="221">
        <f t="shared" si="7"/>
        <v>0</v>
      </c>
      <c r="T58" s="221">
        <f t="shared" si="6"/>
        <v>0</v>
      </c>
      <c r="U58" s="253">
        <f t="shared" si="10"/>
        <v>0</v>
      </c>
      <c r="V58" s="253">
        <f t="shared" si="11"/>
        <v>0</v>
      </c>
      <c r="W58" s="219">
        <f t="shared" si="12"/>
        <v>0</v>
      </c>
    </row>
    <row r="59" spans="1:24" x14ac:dyDescent="0.25">
      <c r="A59" s="32" t="s">
        <v>177</v>
      </c>
      <c r="C59" s="180">
        <f t="shared" si="13"/>
        <v>2028</v>
      </c>
      <c r="D59" s="206">
        <f t="shared" si="14"/>
        <v>0</v>
      </c>
      <c r="F59" s="285">
        <f t="shared" si="4"/>
        <v>2032</v>
      </c>
      <c r="G59" s="220"/>
      <c r="H59" s="220"/>
      <c r="I59" s="220"/>
      <c r="J59" s="220"/>
      <c r="K59" s="220"/>
      <c r="L59" s="220"/>
      <c r="M59" s="220"/>
      <c r="N59" s="220"/>
      <c r="O59" s="220"/>
      <c r="P59" s="220"/>
      <c r="Q59" s="220"/>
      <c r="R59" s="220"/>
      <c r="S59" s="221">
        <f t="shared" si="7"/>
        <v>0</v>
      </c>
      <c r="T59" s="221">
        <f t="shared" si="6"/>
        <v>0</v>
      </c>
      <c r="U59" s="253">
        <f t="shared" si="10"/>
        <v>0</v>
      </c>
      <c r="V59" s="253">
        <f t="shared" si="11"/>
        <v>0</v>
      </c>
      <c r="W59" s="219">
        <f t="shared" si="12"/>
        <v>0</v>
      </c>
    </row>
    <row r="60" spans="1:24" x14ac:dyDescent="0.25">
      <c r="A60" s="121"/>
      <c r="B60" s="3"/>
      <c r="C60" s="180">
        <f t="shared" si="13"/>
        <v>2029</v>
      </c>
      <c r="D60" s="206">
        <f t="shared" si="14"/>
        <v>0</v>
      </c>
      <c r="F60" s="285">
        <f t="shared" si="4"/>
        <v>2033</v>
      </c>
      <c r="G60" s="220"/>
      <c r="H60" s="220"/>
      <c r="I60" s="220"/>
      <c r="J60" s="220"/>
      <c r="K60" s="220"/>
      <c r="L60" s="220"/>
      <c r="M60" s="220"/>
      <c r="N60" s="220"/>
      <c r="O60" s="220"/>
      <c r="P60" s="220"/>
      <c r="Q60" s="220"/>
      <c r="R60" s="220"/>
      <c r="S60" s="221">
        <f>IF(D64&lt;0, D64, 0)</f>
        <v>0</v>
      </c>
      <c r="T60" s="221">
        <f t="shared" si="6"/>
        <v>0</v>
      </c>
      <c r="U60" s="253">
        <f t="shared" si="10"/>
        <v>0</v>
      </c>
      <c r="V60" s="253">
        <f t="shared" si="11"/>
        <v>0</v>
      </c>
      <c r="W60" s="219">
        <f t="shared" si="12"/>
        <v>0</v>
      </c>
    </row>
    <row r="61" spans="1:24" x14ac:dyDescent="0.25">
      <c r="A61" s="121"/>
      <c r="B61" s="77"/>
      <c r="C61" s="180">
        <f t="shared" si="13"/>
        <v>2030</v>
      </c>
      <c r="D61" s="206">
        <f t="shared" si="14"/>
        <v>0</v>
      </c>
      <c r="F61" s="285">
        <f t="shared" si="4"/>
        <v>2034</v>
      </c>
      <c r="G61" s="220"/>
      <c r="H61" s="220"/>
      <c r="I61" s="220"/>
      <c r="J61" s="220"/>
      <c r="K61" s="220"/>
      <c r="L61" s="220"/>
      <c r="M61" s="220"/>
      <c r="N61" s="220"/>
      <c r="O61" s="220"/>
      <c r="P61" s="220"/>
      <c r="Q61" s="220"/>
      <c r="R61" s="220"/>
      <c r="S61" s="221"/>
      <c r="T61" s="221"/>
      <c r="U61" s="253">
        <f t="shared" si="10"/>
        <v>0</v>
      </c>
      <c r="V61" s="253">
        <f t="shared" si="11"/>
        <v>0</v>
      </c>
      <c r="W61" s="219">
        <f t="shared" si="12"/>
        <v>0</v>
      </c>
    </row>
    <row r="62" spans="1:24" ht="15.75" thickBot="1" x14ac:dyDescent="0.3">
      <c r="A62" s="121"/>
      <c r="B62" s="77"/>
      <c r="C62" s="180">
        <f t="shared" si="13"/>
        <v>2031</v>
      </c>
      <c r="D62" s="206">
        <f t="shared" si="14"/>
        <v>0</v>
      </c>
      <c r="F62" s="286" t="str">
        <f>'1,2,3 - PERS_2-3'!F56</f>
        <v>Balance as of 2023</v>
      </c>
      <c r="G62" s="223">
        <f>SUM(G51:G61)</f>
        <v>0</v>
      </c>
      <c r="H62" s="223">
        <f>SUM(H51:H61)</f>
        <v>0</v>
      </c>
      <c r="I62" s="223">
        <f>SUM(I51:I61)</f>
        <v>0</v>
      </c>
      <c r="J62" s="223">
        <f>SUM(J51:J61)</f>
        <v>0</v>
      </c>
      <c r="K62" s="223">
        <f t="shared" ref="K62:W62" si="15">SUM(K51:K61)</f>
        <v>0</v>
      </c>
      <c r="L62" s="223">
        <f t="shared" si="15"/>
        <v>0</v>
      </c>
      <c r="M62" s="223">
        <f t="shared" si="15"/>
        <v>0</v>
      </c>
      <c r="N62" s="223">
        <f t="shared" si="15"/>
        <v>0</v>
      </c>
      <c r="O62" s="223">
        <f t="shared" si="15"/>
        <v>0</v>
      </c>
      <c r="P62" s="223">
        <f t="shared" si="15"/>
        <v>0</v>
      </c>
      <c r="Q62" s="223">
        <f t="shared" si="15"/>
        <v>0</v>
      </c>
      <c r="R62" s="223">
        <f t="shared" si="15"/>
        <v>0</v>
      </c>
      <c r="S62" s="223">
        <f t="shared" si="15"/>
        <v>0</v>
      </c>
      <c r="T62" s="223">
        <f t="shared" si="15"/>
        <v>0</v>
      </c>
      <c r="U62" s="223">
        <f t="shared" si="15"/>
        <v>0</v>
      </c>
      <c r="V62" s="223">
        <f t="shared" si="15"/>
        <v>0</v>
      </c>
      <c r="W62" s="224">
        <f t="shared" si="15"/>
        <v>0</v>
      </c>
    </row>
    <row r="63" spans="1:24" x14ac:dyDescent="0.25">
      <c r="A63" s="124"/>
      <c r="C63" s="180">
        <f t="shared" si="13"/>
        <v>2032</v>
      </c>
      <c r="D63" s="206">
        <f t="shared" si="14"/>
        <v>0</v>
      </c>
      <c r="F63" s="115"/>
      <c r="G63" s="116"/>
    </row>
    <row r="64" spans="1:24" ht="15" customHeight="1" thickBot="1" x14ac:dyDescent="0.3">
      <c r="A64" s="124"/>
      <c r="C64" s="180">
        <f t="shared" si="13"/>
        <v>2033</v>
      </c>
      <c r="D64" s="206">
        <f>D65-SUM(D54:D63)</f>
        <v>0</v>
      </c>
      <c r="F64" s="384" t="s">
        <v>195</v>
      </c>
      <c r="G64" s="384"/>
      <c r="H64" s="384"/>
      <c r="I64" s="384"/>
    </row>
    <row r="65" spans="1:25" ht="15.75" thickBot="1" x14ac:dyDescent="0.3">
      <c r="A65" s="125"/>
      <c r="B65" s="118"/>
      <c r="C65" s="140" t="s">
        <v>178</v>
      </c>
      <c r="D65" s="248">
        <f>D51</f>
        <v>0</v>
      </c>
      <c r="H65" s="340" t="s">
        <v>95</v>
      </c>
      <c r="I65" s="340" t="s">
        <v>96</v>
      </c>
      <c r="J65" s="345" t="s">
        <v>97</v>
      </c>
      <c r="K65" s="346"/>
    </row>
    <row r="66" spans="1:25" ht="15.75" customHeight="1" thickBot="1" x14ac:dyDescent="0.3">
      <c r="H66" s="341"/>
      <c r="I66" s="341"/>
      <c r="J66" s="345"/>
      <c r="K66" s="346"/>
    </row>
    <row r="67" spans="1:25" ht="15" customHeight="1" x14ac:dyDescent="0.25">
      <c r="F67" s="320" t="s">
        <v>99</v>
      </c>
      <c r="G67" s="321"/>
      <c r="H67" s="242"/>
      <c r="I67" s="243"/>
      <c r="L67" s="12"/>
      <c r="M67" s="12"/>
    </row>
    <row r="68" spans="1:25" ht="14.65" customHeight="1" thickBot="1" x14ac:dyDescent="0.3">
      <c r="F68" s="322"/>
      <c r="G68" s="323"/>
      <c r="H68" s="244">
        <f>D12</f>
        <v>0</v>
      </c>
      <c r="I68" s="244">
        <f>H12</f>
        <v>0</v>
      </c>
      <c r="L68" s="12"/>
      <c r="M68" s="12"/>
    </row>
    <row r="69" spans="1:25" ht="15" customHeight="1" x14ac:dyDescent="0.25">
      <c r="F69" s="320" t="s">
        <v>103</v>
      </c>
      <c r="G69" s="321"/>
      <c r="H69" s="242"/>
      <c r="I69" s="242"/>
      <c r="L69" s="12"/>
      <c r="M69" s="12"/>
    </row>
    <row r="70" spans="1:25" x14ac:dyDescent="0.25">
      <c r="F70" s="324"/>
      <c r="G70" s="325"/>
      <c r="H70" s="245">
        <f>E12</f>
        <v>0</v>
      </c>
      <c r="I70" s="245">
        <f>I12</f>
        <v>0</v>
      </c>
      <c r="K70" s="12"/>
      <c r="L70" s="12"/>
      <c r="M70" s="12"/>
    </row>
    <row r="71" spans="1:25" x14ac:dyDescent="0.25">
      <c r="F71" s="322"/>
      <c r="G71" s="323"/>
      <c r="H71" s="244"/>
      <c r="I71" s="246"/>
      <c r="J71" s="13"/>
      <c r="K71" s="12"/>
      <c r="L71" s="12"/>
      <c r="M71" s="12"/>
      <c r="N71" s="13"/>
      <c r="O71" s="13"/>
      <c r="P71" s="13"/>
      <c r="Q71" s="13"/>
      <c r="R71" s="13"/>
      <c r="S71" s="13"/>
      <c r="T71" s="13"/>
      <c r="U71" s="13"/>
      <c r="V71" s="13"/>
      <c r="W71" s="6"/>
      <c r="X71" s="13"/>
      <c r="Y71" s="6"/>
    </row>
    <row r="72" spans="1:25" ht="15.75" thickBot="1" x14ac:dyDescent="0.3">
      <c r="F72" s="326" t="s">
        <v>105</v>
      </c>
      <c r="G72" s="327"/>
      <c r="H72" s="247">
        <f>F12</f>
        <v>0</v>
      </c>
      <c r="I72" s="247">
        <f>J12</f>
        <v>0</v>
      </c>
      <c r="K72" s="12"/>
      <c r="L72" s="12"/>
      <c r="M72" s="12"/>
    </row>
    <row r="73" spans="1:25" x14ac:dyDescent="0.25">
      <c r="F73" s="320" t="s">
        <v>107</v>
      </c>
      <c r="G73" s="321"/>
      <c r="H73" s="242"/>
      <c r="I73" s="242"/>
      <c r="K73" s="12"/>
      <c r="L73" s="12"/>
      <c r="M73" s="12"/>
    </row>
    <row r="74" spans="1:25" x14ac:dyDescent="0.25">
      <c r="F74" s="324"/>
      <c r="G74" s="325"/>
      <c r="H74" s="245"/>
      <c r="I74" s="245"/>
      <c r="K74" s="12"/>
      <c r="L74" s="12"/>
      <c r="M74" s="12"/>
    </row>
    <row r="75" spans="1:25" x14ac:dyDescent="0.25">
      <c r="F75" s="324"/>
      <c r="G75" s="325"/>
      <c r="H75" s="245">
        <f>H62+J62+L62+N62+P62+R62+T62</f>
        <v>0</v>
      </c>
      <c r="I75" s="245">
        <f>G62+I62+K62+M62+O62+Q62+S62</f>
        <v>0</v>
      </c>
      <c r="K75" s="12"/>
      <c r="L75" s="12"/>
      <c r="M75" s="12"/>
    </row>
    <row r="76" spans="1:25" ht="15" customHeight="1" thickBot="1" x14ac:dyDescent="0.3">
      <c r="F76" s="322"/>
      <c r="G76" s="323"/>
      <c r="H76" s="244"/>
      <c r="I76" s="244"/>
      <c r="K76" s="12"/>
      <c r="L76" s="12"/>
      <c r="M76" s="12"/>
    </row>
    <row r="77" spans="1:25" x14ac:dyDescent="0.25">
      <c r="F77" s="320" t="s">
        <v>110</v>
      </c>
      <c r="G77" s="321"/>
      <c r="H77" s="242">
        <f>B15</f>
        <v>0</v>
      </c>
      <c r="I77" s="242"/>
      <c r="K77" s="12"/>
      <c r="L77" s="12"/>
      <c r="M77" s="12"/>
    </row>
    <row r="78" spans="1:25" ht="15.75" thickBot="1" x14ac:dyDescent="0.3">
      <c r="F78" s="322"/>
      <c r="G78" s="323"/>
      <c r="H78" s="244"/>
      <c r="I78" s="244"/>
      <c r="K78" s="12"/>
      <c r="L78" s="12"/>
      <c r="M78" s="12"/>
    </row>
    <row r="79" spans="1:25" ht="15.75" thickBot="1" x14ac:dyDescent="0.3">
      <c r="F79" s="326" t="s">
        <v>112</v>
      </c>
      <c r="G79" s="327"/>
      <c r="H79" s="204">
        <f>SUM(H67:H78)</f>
        <v>0</v>
      </c>
      <c r="I79" s="204">
        <f>SUM(I67:I78)</f>
        <v>0</v>
      </c>
      <c r="K79" s="12"/>
      <c r="L79" s="12"/>
      <c r="M79" s="12"/>
    </row>
    <row r="80" spans="1:25" x14ac:dyDescent="0.25">
      <c r="K80" s="12"/>
      <c r="L80" s="12"/>
      <c r="M80" s="12"/>
      <c r="N80" s="61"/>
      <c r="O80" s="61"/>
      <c r="P80" s="61"/>
      <c r="Q80" s="61"/>
      <c r="R80" s="61"/>
      <c r="S80" s="61"/>
      <c r="T80" s="61"/>
      <c r="U80" s="61"/>
      <c r="V80" s="61"/>
      <c r="W80" s="61"/>
      <c r="X80" s="61"/>
    </row>
    <row r="81" spans="1:24" x14ac:dyDescent="0.25">
      <c r="A81" s="290"/>
      <c r="B81" s="342" t="s">
        <v>196</v>
      </c>
      <c r="C81" s="342"/>
      <c r="D81" s="342"/>
      <c r="E81" s="342"/>
      <c r="F81" s="342"/>
      <c r="G81" s="342"/>
      <c r="H81" s="342"/>
      <c r="M81" s="288"/>
      <c r="N81" s="288"/>
      <c r="O81" s="288"/>
      <c r="P81" s="288"/>
      <c r="Q81" s="288"/>
      <c r="R81" s="288"/>
      <c r="S81" s="288"/>
      <c r="T81" s="288"/>
      <c r="U81" s="288"/>
      <c r="V81" s="288"/>
      <c r="W81" s="288"/>
      <c r="X81" s="288"/>
    </row>
    <row r="82" spans="1:24" ht="30" x14ac:dyDescent="0.25">
      <c r="B82" s="74" t="s">
        <v>197</v>
      </c>
      <c r="C82" s="74" t="s">
        <v>198</v>
      </c>
      <c r="D82" s="75" t="s">
        <v>199</v>
      </c>
      <c r="E82" s="74" t="s">
        <v>200</v>
      </c>
      <c r="F82" s="75" t="s">
        <v>201</v>
      </c>
      <c r="G82" s="343" t="s">
        <v>119</v>
      </c>
      <c r="H82" s="343" t="s">
        <v>120</v>
      </c>
      <c r="I82" s="12"/>
      <c r="J82" s="12"/>
      <c r="M82" s="288"/>
      <c r="N82" s="288"/>
      <c r="O82" s="288"/>
      <c r="P82" s="288"/>
      <c r="Q82" s="288"/>
      <c r="R82" s="288"/>
      <c r="S82" s="288"/>
      <c r="T82" s="288"/>
      <c r="U82" s="288"/>
      <c r="V82" s="288"/>
      <c r="W82" s="288"/>
      <c r="X82" s="288"/>
    </row>
    <row r="83" spans="1:24" x14ac:dyDescent="0.25">
      <c r="A83" s="132" t="s">
        <v>121</v>
      </c>
      <c r="B83" s="35">
        <f>C11</f>
        <v>0</v>
      </c>
      <c r="C83" s="35">
        <f>G11</f>
        <v>0</v>
      </c>
      <c r="D83" s="35">
        <f>B14</f>
        <v>0</v>
      </c>
      <c r="E83" s="35">
        <f>K11</f>
        <v>0</v>
      </c>
      <c r="F83" s="35">
        <f>SUM(G50:R61)</f>
        <v>0</v>
      </c>
      <c r="G83" s="343"/>
      <c r="H83" s="343"/>
      <c r="I83" s="12"/>
      <c r="J83" s="12"/>
      <c r="M83" s="288"/>
      <c r="N83" s="288"/>
      <c r="O83" s="288"/>
      <c r="P83" s="288"/>
      <c r="Q83" s="288"/>
      <c r="R83" s="288"/>
      <c r="S83" s="288"/>
      <c r="T83" s="288"/>
      <c r="U83" s="288"/>
      <c r="V83" s="288"/>
      <c r="W83" s="288"/>
      <c r="X83" s="288"/>
    </row>
    <row r="84" spans="1:24" ht="15.75" customHeight="1" thickBot="1" x14ac:dyDescent="0.3">
      <c r="A84" s="132" t="s">
        <v>122</v>
      </c>
      <c r="B84" s="40">
        <f>C12</f>
        <v>0</v>
      </c>
      <c r="C84" s="40">
        <f>G12</f>
        <v>0</v>
      </c>
      <c r="D84" s="40">
        <f>B15</f>
        <v>0</v>
      </c>
      <c r="E84" s="40">
        <f>K12</f>
        <v>0</v>
      </c>
      <c r="F84" s="40">
        <f>W62</f>
        <v>0</v>
      </c>
      <c r="G84" s="344"/>
      <c r="H84" s="344"/>
      <c r="I84" s="346" t="s">
        <v>123</v>
      </c>
      <c r="J84" s="346"/>
      <c r="M84" s="288"/>
      <c r="N84" s="288"/>
      <c r="O84" s="288"/>
      <c r="P84" s="288"/>
      <c r="Q84" s="288"/>
      <c r="R84" s="288"/>
      <c r="S84" s="288"/>
      <c r="T84" s="288"/>
      <c r="U84" s="288"/>
      <c r="V84" s="288"/>
      <c r="W84" s="288"/>
      <c r="X84" s="288"/>
    </row>
    <row r="85" spans="1:24" ht="33.6" customHeight="1" x14ac:dyDescent="0.25">
      <c r="A85" s="76" t="s">
        <v>124</v>
      </c>
      <c r="B85" s="130">
        <f>B83-B84</f>
        <v>0</v>
      </c>
      <c r="C85" s="130">
        <f>C83-C84</f>
        <v>0</v>
      </c>
      <c r="D85" s="130">
        <f>D83-D84</f>
        <v>0</v>
      </c>
      <c r="E85" s="130">
        <f>E83-E84</f>
        <v>0</v>
      </c>
      <c r="F85" s="130">
        <f>F83-F84</f>
        <v>0</v>
      </c>
      <c r="G85" s="130">
        <f>SUM(B85:F85)</f>
        <v>0</v>
      </c>
      <c r="H85" s="131"/>
      <c r="I85" s="346"/>
      <c r="J85" s="346"/>
      <c r="M85" s="288"/>
      <c r="N85" s="288"/>
      <c r="O85" s="288"/>
      <c r="P85" s="288"/>
      <c r="Q85" s="288"/>
      <c r="R85" s="288"/>
      <c r="S85" s="288"/>
      <c r="T85" s="288"/>
      <c r="U85" s="288"/>
      <c r="V85" s="288"/>
      <c r="W85" s="288"/>
      <c r="X85" s="288"/>
    </row>
    <row r="86" spans="1:24" x14ac:dyDescent="0.25">
      <c r="J86" s="12"/>
      <c r="M86" s="6"/>
      <c r="N86" s="6"/>
      <c r="O86" s="6"/>
      <c r="P86" s="6"/>
      <c r="Q86" s="6"/>
      <c r="R86" s="6"/>
      <c r="S86" s="6"/>
      <c r="T86" s="6"/>
      <c r="U86" s="6"/>
      <c r="V86" s="6"/>
      <c r="W86" s="6"/>
      <c r="X86" s="6"/>
    </row>
    <row r="87" spans="1:24" x14ac:dyDescent="0.25">
      <c r="A87" s="290"/>
      <c r="B87" s="35">
        <f>B85</f>
        <v>0</v>
      </c>
      <c r="C87" s="382" t="s">
        <v>125</v>
      </c>
      <c r="D87" s="339"/>
      <c r="F87" s="288"/>
    </row>
    <row r="88" spans="1:24" x14ac:dyDescent="0.25">
      <c r="A88" s="290"/>
      <c r="B88" s="35">
        <f>C85</f>
        <v>0</v>
      </c>
      <c r="C88" s="356" t="s">
        <v>126</v>
      </c>
      <c r="D88" s="355"/>
      <c r="F88" s="288"/>
      <c r="G88" s="357" t="s">
        <v>127</v>
      </c>
      <c r="H88" s="357"/>
      <c r="I88" s="357"/>
      <c r="J88" s="357"/>
      <c r="K88" s="357"/>
    </row>
    <row r="89" spans="1:24" x14ac:dyDescent="0.25">
      <c r="A89" s="290"/>
      <c r="B89" s="35">
        <f>D85</f>
        <v>0</v>
      </c>
      <c r="C89" s="356" t="s">
        <v>128</v>
      </c>
      <c r="D89" s="355"/>
      <c r="F89" s="35">
        <f>L12</f>
        <v>0</v>
      </c>
      <c r="G89" s="358" t="s">
        <v>129</v>
      </c>
      <c r="H89" s="359"/>
      <c r="I89" s="359"/>
      <c r="J89" s="359"/>
      <c r="K89" s="359"/>
      <c r="L89" s="294"/>
      <c r="M89" s="294"/>
    </row>
    <row r="90" spans="1:24" ht="15" customHeight="1" x14ac:dyDescent="0.25">
      <c r="B90" s="35">
        <f>E85</f>
        <v>0</v>
      </c>
      <c r="C90" s="356" t="s">
        <v>130</v>
      </c>
      <c r="D90" s="355"/>
      <c r="F90" s="35">
        <f>W50</f>
        <v>0</v>
      </c>
      <c r="G90" s="356" t="s">
        <v>181</v>
      </c>
      <c r="H90" s="355"/>
      <c r="I90" s="355"/>
      <c r="J90" s="355"/>
      <c r="K90" s="355"/>
      <c r="L90" s="294"/>
      <c r="M90" s="294"/>
    </row>
    <row r="91" spans="1:24" ht="15" customHeight="1" x14ac:dyDescent="0.25">
      <c r="B91" s="35">
        <f>F85</f>
        <v>0</v>
      </c>
      <c r="C91" s="374" t="s">
        <v>182</v>
      </c>
      <c r="D91" s="375"/>
      <c r="E91" s="376"/>
      <c r="F91" s="35">
        <f>-467599.43*B12</f>
        <v>0</v>
      </c>
      <c r="G91" s="356" t="s">
        <v>133</v>
      </c>
      <c r="H91" s="355"/>
      <c r="I91" s="355"/>
      <c r="J91" s="355"/>
      <c r="K91" s="355"/>
      <c r="L91" s="294"/>
      <c r="M91" s="294"/>
    </row>
    <row r="92" spans="1:24" x14ac:dyDescent="0.25">
      <c r="B92" s="35">
        <f>H85</f>
        <v>0</v>
      </c>
      <c r="C92" s="356" t="s">
        <v>134</v>
      </c>
      <c r="D92" s="355"/>
      <c r="F92" s="122"/>
      <c r="G92" s="356" t="s">
        <v>135</v>
      </c>
      <c r="H92" s="355"/>
      <c r="I92" s="355"/>
      <c r="J92" s="355"/>
      <c r="K92" s="355"/>
      <c r="L92" s="294"/>
      <c r="M92" s="294"/>
    </row>
    <row r="93" spans="1:24" ht="15.75" thickBot="1" x14ac:dyDescent="0.3">
      <c r="B93" s="5">
        <f>SUM(B87:B92)</f>
        <v>0</v>
      </c>
      <c r="C93" s="355" t="s">
        <v>136</v>
      </c>
      <c r="D93" s="355"/>
      <c r="F93" s="5">
        <f>SUM(F89:F92)</f>
        <v>0</v>
      </c>
      <c r="G93" s="355" t="s">
        <v>137</v>
      </c>
      <c r="H93" s="355"/>
      <c r="I93" s="355"/>
      <c r="J93" s="355"/>
      <c r="K93" s="355"/>
    </row>
    <row r="94" spans="1:24" ht="15.75" thickTop="1" x14ac:dyDescent="0.25"/>
    <row r="95" spans="1:24" x14ac:dyDescent="0.25">
      <c r="D95" s="78" t="s">
        <v>138</v>
      </c>
      <c r="E95" s="79" t="e">
        <f>B93/F93</f>
        <v>#DIV/0!</v>
      </c>
    </row>
  </sheetData>
  <mergeCells count="60">
    <mergeCell ref="A40:D40"/>
    <mergeCell ref="F64:I64"/>
    <mergeCell ref="H65:H66"/>
    <mergeCell ref="I65:I66"/>
    <mergeCell ref="D42:D43"/>
    <mergeCell ref="F40:W40"/>
    <mergeCell ref="W41:W43"/>
    <mergeCell ref="U41:U43"/>
    <mergeCell ref="V41:V43"/>
    <mergeCell ref="S42:T42"/>
    <mergeCell ref="O41:P41"/>
    <mergeCell ref="O42:P42"/>
    <mergeCell ref="M41:N41"/>
    <mergeCell ref="M42:N42"/>
    <mergeCell ref="Q41:R41"/>
    <mergeCell ref="Q42:R42"/>
    <mergeCell ref="K42:L42"/>
    <mergeCell ref="I41:J41"/>
    <mergeCell ref="I42:J42"/>
    <mergeCell ref="G41:H41"/>
    <mergeCell ref="G42:H42"/>
    <mergeCell ref="K41:L41"/>
    <mergeCell ref="S41:T41"/>
    <mergeCell ref="C93:D93"/>
    <mergeCell ref="G92:K92"/>
    <mergeCell ref="C87:D87"/>
    <mergeCell ref="C88:D88"/>
    <mergeCell ref="C89:D89"/>
    <mergeCell ref="C90:D90"/>
    <mergeCell ref="C91:E91"/>
    <mergeCell ref="C92:D92"/>
    <mergeCell ref="G91:K91"/>
    <mergeCell ref="G88:K88"/>
    <mergeCell ref="G89:K89"/>
    <mergeCell ref="G90:K90"/>
    <mergeCell ref="G93:K93"/>
    <mergeCell ref="I84:J85"/>
    <mergeCell ref="B81:H81"/>
    <mergeCell ref="A50:C51"/>
    <mergeCell ref="C52:D52"/>
    <mergeCell ref="F69:G71"/>
    <mergeCell ref="F72:G72"/>
    <mergeCell ref="F73:G76"/>
    <mergeCell ref="F77:G78"/>
    <mergeCell ref="F79:G79"/>
    <mergeCell ref="G82:G84"/>
    <mergeCell ref="H82:H84"/>
    <mergeCell ref="J65:K66"/>
    <mergeCell ref="F67:G68"/>
    <mergeCell ref="C3:L3"/>
    <mergeCell ref="G38:R38"/>
    <mergeCell ref="G39:R39"/>
    <mergeCell ref="D4:L4"/>
    <mergeCell ref="D5:G5"/>
    <mergeCell ref="H5:K5"/>
    <mergeCell ref="C5:C6"/>
    <mergeCell ref="L5:L6"/>
    <mergeCell ref="A18:E18"/>
    <mergeCell ref="A34:D34"/>
    <mergeCell ref="A30:C30"/>
  </mergeCells>
  <dataValidations count="4">
    <dataValidation allowBlank="1" showInputMessage="1" showErrorMessage="1" promptTitle="Deferred Inflows" prompt="Enter amounts in this column as credits (-)." sqref="G44:G61 I44:I61" xr:uid="{00000000-0002-0000-0400-000000000000}"/>
    <dataValidation allowBlank="1" showInputMessage="1" showErrorMessage="1" promptTitle="Deferred Outlows" prompt="Enter amounts in this column as debits (+)." sqref="H44:H61" xr:uid="{00000000-0002-0000-0400-000001000000}"/>
    <dataValidation allowBlank="1" showInputMessage="1" showErrorMessage="1" promptTitle="Deferred Outflows" prompt="Enter amounts in this column as debits (+)." sqref="J44:R61 S50:T50" xr:uid="{00000000-0002-0000-0400-000002000000}"/>
    <dataValidation allowBlank="1" showInputMessage="1" showErrorMessage="1" prompt="If you have more than one DRS ORG ID number, combine the percentages." sqref="B11:B12" xr:uid="{00000000-0002-0000-0400-000003000000}"/>
  </dataValidations>
  <pageMargins left="0.7" right="0.7" top="0.75" bottom="0.75" header="0.3" footer="0.3"/>
  <pageSetup paperSize="17" scale="43" orientation="landscape" cellComments="asDisplayed" r:id="rId1"/>
  <ignoredErrors>
    <ignoredError sqref="G8"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Normal="100" workbookViewId="0">
      <selection sqref="A1:B1"/>
    </sheetView>
  </sheetViews>
  <sheetFormatPr defaultColWidth="9.140625" defaultRowHeight="15" x14ac:dyDescent="0.25"/>
  <cols>
    <col min="1" max="1" width="55" bestFit="1" customWidth="1"/>
    <col min="2" max="2" width="10.140625" bestFit="1" customWidth="1"/>
    <col min="3" max="3" width="14.28515625" bestFit="1" customWidth="1"/>
    <col min="4" max="4" width="15.28515625" bestFit="1" customWidth="1"/>
    <col min="5" max="5" width="14.28515625" bestFit="1" customWidth="1"/>
    <col min="6" max="6" width="13.85546875" bestFit="1" customWidth="1"/>
    <col min="7" max="7" width="14" bestFit="1" customWidth="1"/>
    <col min="8" max="8" width="12.28515625" bestFit="1" customWidth="1"/>
    <col min="9" max="9" width="15" bestFit="1" customWidth="1"/>
    <col min="10" max="10" width="12.42578125" bestFit="1" customWidth="1"/>
    <col min="11" max="11" width="15" bestFit="1" customWidth="1"/>
    <col min="12" max="12" width="13.42578125" bestFit="1" customWidth="1"/>
    <col min="13" max="13" width="7.7109375" bestFit="1" customWidth="1"/>
  </cols>
  <sheetData>
    <row r="1" spans="1:12" ht="15.75" x14ac:dyDescent="0.25">
      <c r="A1" s="362" t="s">
        <v>64</v>
      </c>
      <c r="B1" s="362"/>
    </row>
    <row r="2" spans="1:12" x14ac:dyDescent="0.25">
      <c r="C2" s="334" t="s">
        <v>139</v>
      </c>
      <c r="D2" s="334"/>
      <c r="E2" s="334"/>
      <c r="F2" s="334"/>
      <c r="G2" s="334"/>
      <c r="H2" s="334"/>
      <c r="I2" s="334"/>
      <c r="J2" s="334"/>
      <c r="K2" s="334"/>
      <c r="L2" s="334"/>
    </row>
    <row r="3" spans="1:12" ht="15.75" thickBot="1" x14ac:dyDescent="0.3">
      <c r="D3" s="347"/>
      <c r="E3" s="347"/>
      <c r="F3" s="347"/>
      <c r="G3" s="347"/>
      <c r="H3" s="347"/>
      <c r="I3" s="347"/>
      <c r="J3" s="347"/>
      <c r="K3" s="347"/>
      <c r="L3" s="347"/>
    </row>
    <row r="4" spans="1:12" ht="15" customHeight="1" x14ac:dyDescent="0.25">
      <c r="B4" s="13"/>
      <c r="C4" s="335" t="s">
        <v>66</v>
      </c>
      <c r="D4" s="348" t="s">
        <v>67</v>
      </c>
      <c r="E4" s="349"/>
      <c r="F4" s="349"/>
      <c r="G4" s="350"/>
      <c r="H4" s="365" t="s">
        <v>68</v>
      </c>
      <c r="I4" s="352"/>
      <c r="J4" s="352"/>
      <c r="K4" s="353"/>
      <c r="L4" s="337" t="s">
        <v>69</v>
      </c>
    </row>
    <row r="5" spans="1:12" ht="120" x14ac:dyDescent="0.25">
      <c r="A5" s="56" t="s">
        <v>202</v>
      </c>
      <c r="C5" s="336"/>
      <c r="D5" s="83" t="s">
        <v>71</v>
      </c>
      <c r="E5" s="81" t="s">
        <v>72</v>
      </c>
      <c r="F5" s="81" t="s">
        <v>73</v>
      </c>
      <c r="G5" s="84" t="s">
        <v>74</v>
      </c>
      <c r="H5" s="85" t="s">
        <v>71</v>
      </c>
      <c r="I5" s="82" t="s">
        <v>72</v>
      </c>
      <c r="J5" s="82" t="s">
        <v>75</v>
      </c>
      <c r="K5" s="86" t="s">
        <v>76</v>
      </c>
      <c r="L5" s="338"/>
    </row>
    <row r="6" spans="1:12" x14ac:dyDescent="0.25">
      <c r="A6" s="290" t="str">
        <f>'1,2,3 - PERS_1'!A6</f>
        <v>PEFI - Prior year (2022) balances</v>
      </c>
      <c r="C6" s="92">
        <v>2868613000</v>
      </c>
      <c r="D6" s="93">
        <v>0</v>
      </c>
      <c r="E6" s="94">
        <v>0</v>
      </c>
      <c r="F6" s="95">
        <v>0</v>
      </c>
      <c r="G6" s="144">
        <v>0</v>
      </c>
      <c r="H6" s="107">
        <v>0</v>
      </c>
      <c r="I6" s="104">
        <v>-358186037</v>
      </c>
      <c r="J6" s="108">
        <v>0</v>
      </c>
      <c r="K6" s="96">
        <v>-358186037</v>
      </c>
      <c r="L6" s="109"/>
    </row>
    <row r="7" spans="1:12" ht="15.75" thickBot="1" x14ac:dyDescent="0.3">
      <c r="A7" s="290" t="str">
        <f>'1,2,3 - PERS_1'!A7</f>
        <v>PEFI - Current year (2023) balances</v>
      </c>
      <c r="C7" s="97">
        <v>2968024000</v>
      </c>
      <c r="D7" s="98">
        <v>0</v>
      </c>
      <c r="E7" s="99">
        <v>0</v>
      </c>
      <c r="F7" s="99">
        <v>0</v>
      </c>
      <c r="G7" s="100">
        <f>SUM(D7:F7)</f>
        <v>0</v>
      </c>
      <c r="H7" s="105">
        <v>0</v>
      </c>
      <c r="I7" s="106">
        <v>-196807415</v>
      </c>
      <c r="J7" s="106">
        <v>0</v>
      </c>
      <c r="K7" s="101">
        <f>+SUM(H7:J7)</f>
        <v>-196807415</v>
      </c>
      <c r="L7" s="102">
        <v>-260789000</v>
      </c>
    </row>
    <row r="9" spans="1:12" ht="15.75" thickBot="1" x14ac:dyDescent="0.3">
      <c r="A9" t="s">
        <v>79</v>
      </c>
    </row>
    <row r="10" spans="1:12" ht="15.75" thickBot="1" x14ac:dyDescent="0.3">
      <c r="A10" t="str">
        <f>'1,2,3 - PERS_1'!A10</f>
        <v>2022 - enter you allocation % in the yellow cell</v>
      </c>
      <c r="B10" s="60"/>
      <c r="C10" s="226">
        <f>C6*$B$10</f>
        <v>0</v>
      </c>
      <c r="D10" s="227">
        <f t="shared" ref="D10:K10" si="0">D6*$B$10</f>
        <v>0</v>
      </c>
      <c r="E10" s="227">
        <f t="shared" si="0"/>
        <v>0</v>
      </c>
      <c r="F10" s="227">
        <f t="shared" si="0"/>
        <v>0</v>
      </c>
      <c r="G10" s="90">
        <f t="shared" si="0"/>
        <v>0</v>
      </c>
      <c r="H10" s="228">
        <f t="shared" si="0"/>
        <v>0</v>
      </c>
      <c r="I10" s="228">
        <f t="shared" si="0"/>
        <v>0</v>
      </c>
      <c r="J10" s="228">
        <f t="shared" si="0"/>
        <v>0</v>
      </c>
      <c r="K10" s="229">
        <f t="shared" si="0"/>
        <v>0</v>
      </c>
      <c r="L10" s="61"/>
    </row>
    <row r="11" spans="1:12" ht="15.75" thickBot="1" x14ac:dyDescent="0.3">
      <c r="A11" t="str">
        <f>'1,2,3 - PERS_1'!A11</f>
        <v>2023 - enter you allocation % in the yellow cell</v>
      </c>
      <c r="B11" s="60"/>
      <c r="C11" s="226">
        <f>C7*$B$11</f>
        <v>0</v>
      </c>
      <c r="D11" s="227">
        <f>D7*$B$11</f>
        <v>0</v>
      </c>
      <c r="E11" s="227">
        <f t="shared" ref="E11:L11" si="1">E7*$B$11</f>
        <v>0</v>
      </c>
      <c r="F11" s="227">
        <f t="shared" si="1"/>
        <v>0</v>
      </c>
      <c r="G11" s="90">
        <f t="shared" si="1"/>
        <v>0</v>
      </c>
      <c r="H11" s="228">
        <f t="shared" si="1"/>
        <v>0</v>
      </c>
      <c r="I11" s="228">
        <f t="shared" si="1"/>
        <v>0</v>
      </c>
      <c r="J11" s="228">
        <f t="shared" si="1"/>
        <v>0</v>
      </c>
      <c r="K11" s="229">
        <f t="shared" si="1"/>
        <v>0</v>
      </c>
      <c r="L11" s="35">
        <f t="shared" si="1"/>
        <v>0</v>
      </c>
    </row>
    <row r="13" spans="1:12" x14ac:dyDescent="0.25">
      <c r="G13" s="290"/>
    </row>
    <row r="14" spans="1:12" x14ac:dyDescent="0.25">
      <c r="A14" s="313" t="s">
        <v>84</v>
      </c>
      <c r="B14" s="313"/>
      <c r="C14" s="313"/>
      <c r="D14" s="313"/>
      <c r="E14" s="313"/>
    </row>
    <row r="15" spans="1:12" x14ac:dyDescent="0.25">
      <c r="B15" s="63" t="s">
        <v>85</v>
      </c>
      <c r="C15" s="63" t="s">
        <v>86</v>
      </c>
      <c r="E15" s="64"/>
      <c r="F15" s="64"/>
      <c r="G15" s="288"/>
    </row>
    <row r="16" spans="1:12" x14ac:dyDescent="0.25">
      <c r="A16" s="58" t="s">
        <v>141</v>
      </c>
      <c r="B16" s="35"/>
      <c r="C16" s="35">
        <f>-C10</f>
        <v>0</v>
      </c>
      <c r="E16" s="64"/>
      <c r="F16" s="64"/>
      <c r="G16" s="288"/>
    </row>
    <row r="17" spans="1:13" x14ac:dyDescent="0.25">
      <c r="A17" s="18" t="s">
        <v>203</v>
      </c>
      <c r="B17" s="35">
        <f>C11</f>
        <v>0</v>
      </c>
      <c r="C17" s="35"/>
      <c r="E17" s="57"/>
      <c r="F17" s="57"/>
      <c r="G17" s="288"/>
    </row>
    <row r="18" spans="1:13" x14ac:dyDescent="0.25">
      <c r="A18" s="18" t="s">
        <v>89</v>
      </c>
      <c r="B18" s="35">
        <f>-K10</f>
        <v>0</v>
      </c>
      <c r="C18" s="35"/>
      <c r="G18" s="288"/>
    </row>
    <row r="19" spans="1:13" x14ac:dyDescent="0.25">
      <c r="A19" s="58" t="s">
        <v>90</v>
      </c>
      <c r="B19" s="35"/>
      <c r="C19" s="35">
        <f>+K11</f>
        <v>0</v>
      </c>
    </row>
    <row r="20" spans="1:13" x14ac:dyDescent="0.25">
      <c r="A20" s="18" t="str">
        <f>IF(SUM(B17:C19)&lt;0, "Adjustment to Pension Expense","      Adjustment to Pension Expense")</f>
        <v xml:space="preserve">      Adjustment to Pension Expense</v>
      </c>
      <c r="B20" s="35">
        <f>IF(SUM(B16:C19)&lt;0, SUM(B16:C19)*-1, 0)</f>
        <v>0</v>
      </c>
      <c r="C20" s="35">
        <f>IF(SUM(B16:C19)&lt;0, 0, SUM(B16:C19)*-1)</f>
        <v>0</v>
      </c>
    </row>
    <row r="23" spans="1:13" ht="15.75" thickBot="1" x14ac:dyDescent="0.3">
      <c r="A23" s="314" t="s">
        <v>93</v>
      </c>
      <c r="B23" s="314"/>
      <c r="C23" s="314"/>
      <c r="D23" s="314"/>
      <c r="G23" s="34"/>
      <c r="H23" s="290"/>
      <c r="I23" s="290"/>
    </row>
    <row r="24" spans="1:13" ht="15" customHeight="1" x14ac:dyDescent="0.25">
      <c r="A24" s="314"/>
      <c r="B24" s="314"/>
      <c r="C24" s="314"/>
      <c r="D24" s="314"/>
      <c r="F24" s="304" t="s">
        <v>94</v>
      </c>
      <c r="G24" s="306"/>
      <c r="H24" s="340" t="s">
        <v>204</v>
      </c>
      <c r="I24" s="340" t="s">
        <v>205</v>
      </c>
      <c r="J24" s="345" t="s">
        <v>97</v>
      </c>
      <c r="K24" s="346"/>
    </row>
    <row r="25" spans="1:13" ht="15.75" thickBot="1" x14ac:dyDescent="0.3">
      <c r="A25" s="314"/>
      <c r="B25" s="314"/>
      <c r="C25" s="314"/>
      <c r="D25" s="314"/>
      <c r="F25" s="307"/>
      <c r="G25" s="309"/>
      <c r="H25" s="341"/>
      <c r="I25" s="341"/>
      <c r="J25" s="345"/>
      <c r="K25" s="346"/>
    </row>
    <row r="26" spans="1:13" ht="15.75" thickBot="1" x14ac:dyDescent="0.3">
      <c r="A26" s="315"/>
      <c r="B26" s="315"/>
      <c r="C26" s="315"/>
      <c r="D26" s="315"/>
      <c r="F26" s="320" t="s">
        <v>99</v>
      </c>
      <c r="G26" s="321"/>
      <c r="H26" s="199"/>
      <c r="I26" s="200"/>
      <c r="L26" s="12"/>
      <c r="M26" s="12"/>
    </row>
    <row r="27" spans="1:13" ht="15.75" thickBot="1" x14ac:dyDescent="0.3">
      <c r="A27" s="385" t="s">
        <v>206</v>
      </c>
      <c r="B27" s="386"/>
      <c r="C27" s="386"/>
      <c r="D27" s="387"/>
      <c r="F27" s="322"/>
      <c r="G27" s="323"/>
      <c r="H27" s="201">
        <f>D11</f>
        <v>0</v>
      </c>
      <c r="I27" s="202">
        <f>H11</f>
        <v>0</v>
      </c>
      <c r="J27" s="290"/>
      <c r="K27" s="290"/>
      <c r="L27" s="12"/>
      <c r="M27" s="12"/>
    </row>
    <row r="28" spans="1:13" x14ac:dyDescent="0.25">
      <c r="A28" s="124"/>
      <c r="B28" s="288"/>
      <c r="C28" s="288"/>
      <c r="D28" s="66"/>
      <c r="F28" s="320" t="s">
        <v>103</v>
      </c>
      <c r="G28" s="321"/>
      <c r="H28" s="230"/>
      <c r="I28" s="231"/>
      <c r="J28" s="34"/>
      <c r="K28" s="12"/>
      <c r="L28" s="12"/>
      <c r="M28" s="12"/>
    </row>
    <row r="29" spans="1:13" x14ac:dyDescent="0.25">
      <c r="A29" s="124"/>
      <c r="B29" s="112" t="str">
        <f>'1,2,3 - PERS_1'!B33</f>
        <v>2022</v>
      </c>
      <c r="C29" s="112" t="str">
        <f>'1,2,3 - PERS_1'!C33</f>
        <v>2023</v>
      </c>
      <c r="D29" s="380" t="s">
        <v>102</v>
      </c>
      <c r="F29" s="324"/>
      <c r="G29" s="325"/>
      <c r="H29" s="203">
        <f>E11</f>
        <v>0</v>
      </c>
      <c r="I29" s="69">
        <f>I11</f>
        <v>0</v>
      </c>
      <c r="J29" s="34"/>
      <c r="K29" s="12"/>
      <c r="L29" s="12"/>
      <c r="M29" s="12"/>
    </row>
    <row r="30" spans="1:13" ht="15.75" thickBot="1" x14ac:dyDescent="0.3">
      <c r="A30" s="124"/>
      <c r="B30" s="67">
        <f>B10</f>
        <v>0</v>
      </c>
      <c r="C30" s="67">
        <f>B11</f>
        <v>0</v>
      </c>
      <c r="D30" s="381"/>
      <c r="F30" s="322"/>
      <c r="G30" s="323"/>
      <c r="H30" s="232"/>
      <c r="I30" s="233"/>
      <c r="J30" s="34"/>
      <c r="K30" s="12"/>
      <c r="L30" s="12"/>
      <c r="M30" s="12"/>
    </row>
    <row r="31" spans="1:13" ht="15.75" thickBot="1" x14ac:dyDescent="0.3">
      <c r="A31" s="124"/>
      <c r="D31" s="66"/>
      <c r="F31" s="326" t="s">
        <v>105</v>
      </c>
      <c r="G31" s="327"/>
      <c r="H31" s="204">
        <f>F11</f>
        <v>0</v>
      </c>
      <c r="I31" s="205">
        <f>J11</f>
        <v>0</v>
      </c>
      <c r="J31" s="12"/>
      <c r="K31" s="12"/>
      <c r="L31" s="12"/>
      <c r="M31" s="12"/>
    </row>
    <row r="32" spans="1:13" ht="15" customHeight="1" x14ac:dyDescent="0.25">
      <c r="A32" s="124" t="s">
        <v>104</v>
      </c>
      <c r="B32" s="221">
        <f>C10</f>
        <v>0</v>
      </c>
      <c r="C32" s="221">
        <f>C6*$B$11</f>
        <v>0</v>
      </c>
      <c r="D32" s="241">
        <f>C32-B32</f>
        <v>0</v>
      </c>
      <c r="F32" s="328" t="s">
        <v>107</v>
      </c>
      <c r="G32" s="329"/>
      <c r="H32" s="234"/>
      <c r="I32" s="234"/>
      <c r="J32" s="7"/>
      <c r="K32" s="12"/>
      <c r="L32" s="12"/>
      <c r="M32" s="12"/>
    </row>
    <row r="33" spans="1:13" x14ac:dyDescent="0.25">
      <c r="A33" s="124" t="s">
        <v>106</v>
      </c>
      <c r="B33" s="221">
        <f>G10</f>
        <v>0</v>
      </c>
      <c r="C33" s="221">
        <f>G6*$B$11</f>
        <v>0</v>
      </c>
      <c r="D33" s="241">
        <f>C33-B33</f>
        <v>0</v>
      </c>
      <c r="F33" s="330"/>
      <c r="G33" s="331"/>
      <c r="H33" s="235"/>
      <c r="I33" s="235"/>
      <c r="J33" s="288"/>
      <c r="K33" s="12"/>
      <c r="L33" s="12"/>
      <c r="M33" s="12"/>
    </row>
    <row r="34" spans="1:13" x14ac:dyDescent="0.25">
      <c r="A34" s="114" t="s">
        <v>108</v>
      </c>
      <c r="B34" s="221">
        <f>K10</f>
        <v>0</v>
      </c>
      <c r="C34" s="221">
        <f>K6*$B$11</f>
        <v>0</v>
      </c>
      <c r="D34" s="241">
        <f>C34-B34</f>
        <v>0</v>
      </c>
      <c r="F34" s="330"/>
      <c r="G34" s="331"/>
      <c r="H34" s="235"/>
      <c r="I34" s="235"/>
      <c r="J34" s="288"/>
      <c r="K34" s="12"/>
      <c r="L34" s="12"/>
      <c r="M34" s="12"/>
    </row>
    <row r="35" spans="1:13" ht="15.75" thickBot="1" x14ac:dyDescent="0.3">
      <c r="A35" s="124" t="s">
        <v>109</v>
      </c>
      <c r="B35" s="288"/>
      <c r="C35" s="288"/>
      <c r="D35" s="71">
        <f>SUM(D32:D34)</f>
        <v>0</v>
      </c>
      <c r="F35" s="332"/>
      <c r="G35" s="333"/>
      <c r="H35" s="236"/>
      <c r="I35" s="236"/>
      <c r="J35" s="288"/>
      <c r="K35" s="12"/>
      <c r="L35" s="12"/>
      <c r="M35" s="12"/>
    </row>
    <row r="36" spans="1:13" ht="15.75" customHeight="1" thickTop="1" x14ac:dyDescent="0.25">
      <c r="A36" s="124"/>
      <c r="D36" s="66"/>
      <c r="F36" s="320" t="s">
        <v>110</v>
      </c>
      <c r="G36" s="321"/>
      <c r="H36" s="237"/>
      <c r="I36" s="238"/>
      <c r="J36" s="288"/>
      <c r="K36" s="12"/>
      <c r="L36" s="12"/>
      <c r="M36" s="12"/>
    </row>
    <row r="37" spans="1:13" ht="15.75" thickBot="1" x14ac:dyDescent="0.3">
      <c r="A37" s="316" t="s">
        <v>166</v>
      </c>
      <c r="B37" s="317"/>
      <c r="C37" s="317"/>
      <c r="D37" s="72"/>
      <c r="F37" s="322"/>
      <c r="G37" s="323"/>
      <c r="H37" s="239"/>
      <c r="I37" s="240"/>
      <c r="J37" s="288"/>
      <c r="K37" s="12"/>
      <c r="L37" s="12"/>
      <c r="M37" s="12"/>
    </row>
    <row r="38" spans="1:13" ht="15.75" thickBot="1" x14ac:dyDescent="0.3">
      <c r="A38" s="318"/>
      <c r="B38" s="319"/>
      <c r="C38" s="319"/>
      <c r="D38" s="73">
        <f>-D35</f>
        <v>0</v>
      </c>
      <c r="E38" s="288"/>
      <c r="F38" s="326" t="s">
        <v>112</v>
      </c>
      <c r="G38" s="327"/>
      <c r="H38" s="204">
        <f>SUM(H26:H37)</f>
        <v>0</v>
      </c>
      <c r="I38" s="204">
        <f>SUM(I26:I37)</f>
        <v>0</v>
      </c>
      <c r="K38" s="12"/>
      <c r="L38" s="12"/>
      <c r="M38" s="12"/>
    </row>
    <row r="39" spans="1:13" x14ac:dyDescent="0.25">
      <c r="H39" s="12"/>
      <c r="I39" s="12"/>
      <c r="K39" s="12"/>
      <c r="L39" s="12"/>
      <c r="M39" s="12"/>
    </row>
    <row r="41" spans="1:13" x14ac:dyDescent="0.25">
      <c r="A41" s="290"/>
      <c r="B41" s="342" t="s">
        <v>207</v>
      </c>
      <c r="C41" s="342"/>
      <c r="D41" s="342"/>
      <c r="E41" s="342"/>
      <c r="F41" s="342"/>
      <c r="G41" s="342"/>
      <c r="H41" s="12"/>
      <c r="I41" s="12"/>
    </row>
    <row r="42" spans="1:13" ht="30" x14ac:dyDescent="0.25">
      <c r="B42" s="74" t="s">
        <v>197</v>
      </c>
      <c r="C42" s="75" t="s">
        <v>115</v>
      </c>
      <c r="D42" s="75" t="s">
        <v>116</v>
      </c>
      <c r="E42" s="75" t="s">
        <v>117</v>
      </c>
      <c r="F42" s="75" t="s">
        <v>118</v>
      </c>
      <c r="G42" s="377" t="s">
        <v>119</v>
      </c>
      <c r="H42" s="293"/>
      <c r="I42" s="293"/>
    </row>
    <row r="43" spans="1:13" x14ac:dyDescent="0.25">
      <c r="A43" s="132" t="s">
        <v>121</v>
      </c>
      <c r="B43" s="35">
        <f>C10</f>
        <v>0</v>
      </c>
      <c r="C43" s="35">
        <f>G10</f>
        <v>0</v>
      </c>
      <c r="D43" s="128"/>
      <c r="E43" s="35">
        <f>K10</f>
        <v>0</v>
      </c>
      <c r="F43" s="128"/>
      <c r="G43" s="378"/>
      <c r="H43" s="288"/>
      <c r="I43" s="288"/>
    </row>
    <row r="44" spans="1:13" ht="15.75" thickBot="1" x14ac:dyDescent="0.3">
      <c r="A44" s="132" t="s">
        <v>122</v>
      </c>
      <c r="B44" s="40">
        <f>C11</f>
        <v>0</v>
      </c>
      <c r="C44" s="40">
        <f>G11</f>
        <v>0</v>
      </c>
      <c r="D44" s="129"/>
      <c r="E44" s="40">
        <f>K11</f>
        <v>0</v>
      </c>
      <c r="F44" s="129"/>
      <c r="G44" s="379"/>
      <c r="H44" s="288"/>
      <c r="I44" s="288"/>
    </row>
    <row r="45" spans="1:13" x14ac:dyDescent="0.25">
      <c r="A45" s="76" t="s">
        <v>124</v>
      </c>
      <c r="B45" s="130">
        <f>B43-B44</f>
        <v>0</v>
      </c>
      <c r="C45" s="130">
        <f>C43-C44</f>
        <v>0</v>
      </c>
      <c r="D45" s="130">
        <f>D43-D44</f>
        <v>0</v>
      </c>
      <c r="E45" s="130">
        <f>E43-E44</f>
        <v>0</v>
      </c>
      <c r="F45" s="130">
        <f>F43-F44</f>
        <v>0</v>
      </c>
      <c r="G45" s="130">
        <f>SUM(B45:F45)</f>
        <v>0</v>
      </c>
      <c r="H45" s="288"/>
      <c r="I45" s="288"/>
    </row>
    <row r="47" spans="1:13" x14ac:dyDescent="0.25">
      <c r="A47" s="290"/>
      <c r="B47" s="35">
        <f>B45</f>
        <v>0</v>
      </c>
      <c r="C47" s="382" t="s">
        <v>208</v>
      </c>
      <c r="D47" s="339"/>
      <c r="F47" s="288"/>
    </row>
    <row r="48" spans="1:13" x14ac:dyDescent="0.25">
      <c r="A48" s="290"/>
      <c r="B48" s="35">
        <f>C45</f>
        <v>0</v>
      </c>
      <c r="C48" s="356" t="s">
        <v>126</v>
      </c>
      <c r="D48" s="355"/>
      <c r="F48" s="288"/>
    </row>
    <row r="49" spans="1:9" x14ac:dyDescent="0.25">
      <c r="A49" s="290"/>
      <c r="B49" s="35">
        <f>D45</f>
        <v>0</v>
      </c>
      <c r="C49" s="356" t="s">
        <v>209</v>
      </c>
      <c r="D49" s="355"/>
      <c r="F49" s="6"/>
    </row>
    <row r="50" spans="1:9" x14ac:dyDescent="0.25">
      <c r="B50" s="35">
        <f>E45</f>
        <v>0</v>
      </c>
      <c r="C50" s="356" t="s">
        <v>130</v>
      </c>
      <c r="D50" s="355"/>
      <c r="G50" s="357" t="s">
        <v>127</v>
      </c>
      <c r="H50" s="357"/>
      <c r="I50" s="357"/>
    </row>
    <row r="51" spans="1:9" x14ac:dyDescent="0.25">
      <c r="B51" s="35">
        <f>F45</f>
        <v>0</v>
      </c>
      <c r="C51" s="356" t="s">
        <v>132</v>
      </c>
      <c r="D51" s="355"/>
      <c r="F51" s="35">
        <f>L11</f>
        <v>0</v>
      </c>
      <c r="G51" s="358" t="s">
        <v>129</v>
      </c>
      <c r="H51" s="359"/>
      <c r="I51" s="359"/>
    </row>
    <row r="52" spans="1:9" x14ac:dyDescent="0.25">
      <c r="B52" s="35">
        <v>0</v>
      </c>
      <c r="C52" s="356" t="s">
        <v>210</v>
      </c>
      <c r="D52" s="355"/>
      <c r="F52" s="127">
        <f>D38</f>
        <v>0</v>
      </c>
      <c r="G52" s="356" t="s">
        <v>131</v>
      </c>
      <c r="H52" s="355"/>
      <c r="I52" s="355"/>
    </row>
    <row r="53" spans="1:9" ht="15.75" thickBot="1" x14ac:dyDescent="0.3">
      <c r="B53" s="5">
        <f>SUM(B47:B52)</f>
        <v>0</v>
      </c>
      <c r="C53" s="355" t="s">
        <v>136</v>
      </c>
      <c r="D53" s="355"/>
      <c r="F53" s="5">
        <f>SUM(F51:F52)</f>
        <v>0</v>
      </c>
      <c r="G53" s="355" t="s">
        <v>137</v>
      </c>
      <c r="H53" s="355"/>
      <c r="I53" s="355"/>
    </row>
    <row r="54" spans="1:9" ht="15.75" thickTop="1" x14ac:dyDescent="0.25"/>
    <row r="55" spans="1:9" x14ac:dyDescent="0.25">
      <c r="D55" s="78" t="s">
        <v>138</v>
      </c>
      <c r="E55" s="79" t="e">
        <f>B53/F53</f>
        <v>#DIV/0!</v>
      </c>
    </row>
  </sheetData>
  <mergeCells count="35">
    <mergeCell ref="G42:G44"/>
    <mergeCell ref="F24:G25"/>
    <mergeCell ref="D29:D30"/>
    <mergeCell ref="G50:I50"/>
    <mergeCell ref="B41:G41"/>
    <mergeCell ref="A37:C38"/>
    <mergeCell ref="A27:D27"/>
    <mergeCell ref="A23:D26"/>
    <mergeCell ref="F26:G27"/>
    <mergeCell ref="F28:G30"/>
    <mergeCell ref="F31:G31"/>
    <mergeCell ref="F32:G35"/>
    <mergeCell ref="F36:G37"/>
    <mergeCell ref="F38:G38"/>
    <mergeCell ref="H24:H25"/>
    <mergeCell ref="I24:I25"/>
    <mergeCell ref="G51:I51"/>
    <mergeCell ref="G52:I52"/>
    <mergeCell ref="G53:I53"/>
    <mergeCell ref="C47:D47"/>
    <mergeCell ref="C48:D48"/>
    <mergeCell ref="C49:D49"/>
    <mergeCell ref="C50:D50"/>
    <mergeCell ref="C51:D51"/>
    <mergeCell ref="C52:D52"/>
    <mergeCell ref="C53:D53"/>
    <mergeCell ref="C2:L2"/>
    <mergeCell ref="A1:B1"/>
    <mergeCell ref="A14:E14"/>
    <mergeCell ref="J24:K25"/>
    <mergeCell ref="D3:L3"/>
    <mergeCell ref="D4:G4"/>
    <mergeCell ref="H4:K4"/>
    <mergeCell ref="C4:C5"/>
    <mergeCell ref="L4:L5"/>
  </mergeCells>
  <dataValidations count="1">
    <dataValidation allowBlank="1" showInputMessage="1" showErrorMessage="1" prompt="If you have more than one DRS ORG ID number, combine the percentages." sqref="B10:B11" xr:uid="{00000000-0002-0000-0500-000000000000}"/>
  </dataValidations>
  <pageMargins left="0.7" right="0.7" top="0.75" bottom="0.75" header="0.3" footer="0.3"/>
  <pageSetup paperSize="17" scale="47" orientation="landscape" cellComments="asDisplayed" r:id="rId1"/>
  <ignoredErrors>
    <ignoredError sqref="G7"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99"/>
  <sheetViews>
    <sheetView showGridLines="0" zoomScaleNormal="100" workbookViewId="0"/>
  </sheetViews>
  <sheetFormatPr defaultColWidth="9.140625" defaultRowHeight="15" x14ac:dyDescent="0.25"/>
  <cols>
    <col min="1" max="1" width="51.42578125" customWidth="1"/>
    <col min="2" max="2" width="10.140625" bestFit="1" customWidth="1"/>
    <col min="3" max="3" width="14.28515625" bestFit="1" customWidth="1"/>
    <col min="4" max="4" width="15.28515625" bestFit="1" customWidth="1"/>
    <col min="5" max="5" width="14.28515625" bestFit="1" customWidth="1"/>
    <col min="6" max="6" width="17" bestFit="1" customWidth="1"/>
    <col min="7" max="7" width="14" bestFit="1" customWidth="1"/>
    <col min="8" max="8" width="12.28515625" bestFit="1" customWidth="1"/>
    <col min="9" max="9" width="15" bestFit="1" customWidth="1"/>
    <col min="10" max="10" width="13.42578125" bestFit="1" customWidth="1"/>
    <col min="11" max="11" width="15" bestFit="1" customWidth="1"/>
    <col min="12" max="12" width="13.42578125" bestFit="1" customWidth="1"/>
    <col min="13" max="20" width="9.7109375" bestFit="1" customWidth="1"/>
    <col min="21" max="22" width="9.7109375" customWidth="1"/>
    <col min="23" max="23" width="9.85546875" bestFit="1" customWidth="1"/>
    <col min="24" max="24" width="24.140625" bestFit="1" customWidth="1"/>
    <col min="25" max="25" width="15.7109375" customWidth="1"/>
    <col min="26" max="26" width="10.7109375" bestFit="1" customWidth="1"/>
  </cols>
  <sheetData>
    <row r="1" spans="1:24" ht="15.75" x14ac:dyDescent="0.25">
      <c r="A1" s="80" t="s">
        <v>64</v>
      </c>
    </row>
    <row r="2" spans="1:24" x14ac:dyDescent="0.25">
      <c r="C2" s="290"/>
      <c r="D2" s="290"/>
      <c r="E2" s="290"/>
      <c r="F2" s="290"/>
      <c r="G2" s="290"/>
      <c r="H2" s="290"/>
      <c r="I2" s="290"/>
      <c r="J2" s="290"/>
      <c r="K2" s="290"/>
      <c r="L2" s="290"/>
      <c r="M2" s="34"/>
      <c r="N2" s="34"/>
      <c r="O2" s="34"/>
      <c r="P2" s="34"/>
      <c r="Q2" s="34"/>
      <c r="R2" s="34"/>
      <c r="S2" s="34"/>
      <c r="T2" s="34"/>
      <c r="U2" s="34"/>
      <c r="V2" s="34"/>
      <c r="W2" s="34"/>
      <c r="X2" s="34"/>
    </row>
    <row r="3" spans="1:24" x14ac:dyDescent="0.25">
      <c r="C3" s="334" t="s">
        <v>139</v>
      </c>
      <c r="D3" s="334"/>
      <c r="E3" s="334"/>
      <c r="F3" s="334"/>
      <c r="G3" s="334"/>
      <c r="H3" s="334"/>
      <c r="I3" s="334"/>
      <c r="J3" s="334"/>
      <c r="K3" s="334"/>
      <c r="L3" s="334"/>
    </row>
    <row r="4" spans="1:24" ht="15.75" thickBot="1" x14ac:dyDescent="0.3">
      <c r="D4" s="347"/>
      <c r="E4" s="347"/>
      <c r="F4" s="347"/>
      <c r="G4" s="347"/>
      <c r="H4" s="347"/>
      <c r="I4" s="347"/>
      <c r="J4" s="347"/>
      <c r="K4" s="347"/>
      <c r="L4" s="347"/>
      <c r="M4" s="293"/>
      <c r="N4" s="293"/>
      <c r="O4" s="293"/>
      <c r="P4" s="293"/>
      <c r="Q4" s="293"/>
      <c r="R4" s="293"/>
      <c r="S4" s="293"/>
      <c r="T4" s="293"/>
      <c r="U4" s="293"/>
      <c r="V4" s="293"/>
      <c r="W4" s="293"/>
      <c r="X4" s="293"/>
    </row>
    <row r="5" spans="1:24" ht="15" customHeight="1" x14ac:dyDescent="0.25">
      <c r="B5" s="13"/>
      <c r="C5" s="335" t="s">
        <v>66</v>
      </c>
      <c r="D5" s="348" t="s">
        <v>67</v>
      </c>
      <c r="E5" s="349"/>
      <c r="F5" s="349"/>
      <c r="G5" s="350"/>
      <c r="H5" s="365" t="s">
        <v>68</v>
      </c>
      <c r="I5" s="352"/>
      <c r="J5" s="352"/>
      <c r="K5" s="353"/>
      <c r="L5" s="337" t="s">
        <v>69</v>
      </c>
    </row>
    <row r="6" spans="1:24" ht="120" x14ac:dyDescent="0.25">
      <c r="A6" s="56" t="s">
        <v>211</v>
      </c>
      <c r="C6" s="336"/>
      <c r="D6" s="83" t="s">
        <v>71</v>
      </c>
      <c r="E6" s="81" t="s">
        <v>72</v>
      </c>
      <c r="F6" s="81" t="s">
        <v>73</v>
      </c>
      <c r="G6" s="84" t="s">
        <v>74</v>
      </c>
      <c r="H6" s="85" t="s">
        <v>71</v>
      </c>
      <c r="I6" s="82" t="s">
        <v>72</v>
      </c>
      <c r="J6" s="82" t="s">
        <v>75</v>
      </c>
      <c r="K6" s="86" t="s">
        <v>76</v>
      </c>
      <c r="L6" s="338"/>
      <c r="M6" s="110"/>
      <c r="N6" s="110"/>
      <c r="O6" s="110"/>
      <c r="P6" s="110"/>
      <c r="Q6" s="110"/>
      <c r="R6" s="110"/>
      <c r="S6" s="110"/>
      <c r="T6" s="110"/>
      <c r="U6" s="110"/>
      <c r="V6" s="110"/>
      <c r="W6" s="110"/>
      <c r="X6" s="110"/>
    </row>
    <row r="7" spans="1:24" x14ac:dyDescent="0.25">
      <c r="A7" s="290" t="str">
        <f>'1,2,3 - PERS_1'!A6</f>
        <v>PEFI - Prior year (2022) balances</v>
      </c>
      <c r="C7" s="92">
        <v>2717698000</v>
      </c>
      <c r="D7" s="93">
        <v>645769930</v>
      </c>
      <c r="E7" s="94"/>
      <c r="F7" s="95">
        <v>688469725</v>
      </c>
      <c r="G7" s="103">
        <v>1334239655</v>
      </c>
      <c r="H7" s="107">
        <v>-25215428</v>
      </c>
      <c r="I7" s="104">
        <v>-909989467</v>
      </c>
      <c r="J7" s="108">
        <v>-236637156</v>
      </c>
      <c r="K7" s="96">
        <v>-1171842051</v>
      </c>
      <c r="L7" s="109"/>
      <c r="M7" s="1"/>
      <c r="N7" s="1"/>
      <c r="O7" s="1"/>
      <c r="P7" s="1"/>
      <c r="Q7" s="1"/>
      <c r="R7" s="1"/>
      <c r="S7" s="1"/>
      <c r="T7" s="1"/>
      <c r="U7" s="1"/>
      <c r="V7" s="1"/>
      <c r="W7" s="1"/>
      <c r="X7" s="1"/>
    </row>
    <row r="8" spans="1:24" ht="15.75" thickBot="1" x14ac:dyDescent="0.3">
      <c r="A8" s="290" t="str">
        <f>'1,2,3 - PERS_1'!A7</f>
        <v>PEFI - Current year (2023) balances</v>
      </c>
      <c r="C8" s="97">
        <v>2398598000</v>
      </c>
      <c r="D8" s="98">
        <v>979759282</v>
      </c>
      <c r="E8" s="99"/>
      <c r="F8" s="99">
        <v>612713039</v>
      </c>
      <c r="G8" s="100">
        <f>SUM(D8:F8)</f>
        <v>1592472321</v>
      </c>
      <c r="H8" s="105">
        <v>-19733814</v>
      </c>
      <c r="I8" s="106">
        <v>-507538099</v>
      </c>
      <c r="J8" s="106">
        <v>-197025845</v>
      </c>
      <c r="K8" s="101">
        <f>+SUM(H8:J8)</f>
        <v>-724297758</v>
      </c>
      <c r="L8" s="102">
        <v>-160329000</v>
      </c>
      <c r="M8" s="31"/>
      <c r="N8" s="31"/>
      <c r="O8" s="31"/>
      <c r="P8" s="31"/>
      <c r="Q8" s="31"/>
      <c r="R8" s="31"/>
      <c r="S8" s="31"/>
      <c r="T8" s="31"/>
      <c r="U8" s="31"/>
      <c r="V8" s="31"/>
      <c r="W8" s="31"/>
      <c r="X8" s="31"/>
    </row>
    <row r="10" spans="1:24" ht="15.75" thickBot="1" x14ac:dyDescent="0.3">
      <c r="A10" t="s">
        <v>79</v>
      </c>
    </row>
    <row r="11" spans="1:24" ht="15.75" thickBot="1" x14ac:dyDescent="0.3">
      <c r="A11" t="str">
        <f>'1,2,3 - PERS_1'!A10</f>
        <v>2022 - enter you allocation % in the yellow cell</v>
      </c>
      <c r="B11" s="60"/>
      <c r="C11" s="226">
        <f>C7*$B$11</f>
        <v>0</v>
      </c>
      <c r="D11" s="227">
        <f t="shared" ref="D11:K11" si="0">D7*$B$11</f>
        <v>0</v>
      </c>
      <c r="E11" s="227">
        <f t="shared" si="0"/>
        <v>0</v>
      </c>
      <c r="F11" s="227">
        <f t="shared" si="0"/>
        <v>0</v>
      </c>
      <c r="G11" s="90">
        <f t="shared" si="0"/>
        <v>0</v>
      </c>
      <c r="H11" s="228">
        <f t="shared" si="0"/>
        <v>0</v>
      </c>
      <c r="I11" s="228">
        <f t="shared" si="0"/>
        <v>0</v>
      </c>
      <c r="J11" s="228">
        <f t="shared" si="0"/>
        <v>0</v>
      </c>
      <c r="K11" s="229">
        <f t="shared" si="0"/>
        <v>0</v>
      </c>
      <c r="L11" s="288"/>
      <c r="M11" s="61"/>
      <c r="N11" s="61"/>
      <c r="O11" s="61"/>
      <c r="P11" s="61"/>
      <c r="Q11" s="61"/>
      <c r="R11" s="61"/>
      <c r="S11" s="61"/>
      <c r="T11" s="61"/>
      <c r="U11" s="61"/>
      <c r="V11" s="61"/>
      <c r="W11" s="61"/>
      <c r="X11" s="61"/>
    </row>
    <row r="12" spans="1:24" ht="15.75" thickBot="1" x14ac:dyDescent="0.3">
      <c r="A12" t="str">
        <f>'1,2,3 - PERS_1'!A11</f>
        <v>2023 - enter you allocation % in the yellow cell</v>
      </c>
      <c r="B12" s="60"/>
      <c r="C12" s="226">
        <f>C8*$B$12</f>
        <v>0</v>
      </c>
      <c r="D12" s="227">
        <f>D8*$B$12</f>
        <v>0</v>
      </c>
      <c r="E12" s="227">
        <f t="shared" ref="E12:L12" si="1">E8*$B$12</f>
        <v>0</v>
      </c>
      <c r="F12" s="227">
        <f t="shared" si="1"/>
        <v>0</v>
      </c>
      <c r="G12" s="90">
        <f t="shared" si="1"/>
        <v>0</v>
      </c>
      <c r="H12" s="228">
        <f t="shared" si="1"/>
        <v>0</v>
      </c>
      <c r="I12" s="228">
        <f t="shared" si="1"/>
        <v>0</v>
      </c>
      <c r="J12" s="228">
        <f t="shared" si="1"/>
        <v>0</v>
      </c>
      <c r="K12" s="229">
        <f t="shared" si="1"/>
        <v>0</v>
      </c>
      <c r="L12" s="35">
        <f t="shared" si="1"/>
        <v>0</v>
      </c>
      <c r="M12" s="61"/>
      <c r="N12" s="61"/>
      <c r="O12" s="61"/>
      <c r="P12" s="61"/>
      <c r="Q12" s="61"/>
      <c r="R12" s="61"/>
      <c r="S12" s="61"/>
      <c r="T12" s="61"/>
      <c r="U12" s="61"/>
      <c r="V12" s="61"/>
      <c r="W12" s="61"/>
      <c r="X12" s="61"/>
    </row>
    <row r="14" spans="1:24" x14ac:dyDescent="0.25">
      <c r="A14" t="str">
        <f>'1,2,3 - PERS_1'!A13</f>
        <v xml:space="preserve">Contributions from 7/1/22 to 12/31/22: </v>
      </c>
      <c r="B14" s="62"/>
    </row>
    <row r="15" spans="1:24" x14ac:dyDescent="0.25">
      <c r="A15" t="str">
        <f>'1,2,3 - PERS_1'!A14</f>
        <v xml:space="preserve">Contributions from 7/1/23 to 12/31/23: </v>
      </c>
      <c r="B15" s="62"/>
    </row>
    <row r="16" spans="1:24" x14ac:dyDescent="0.25">
      <c r="G16" s="290"/>
    </row>
    <row r="17" spans="1:7" x14ac:dyDescent="0.25">
      <c r="G17" s="290"/>
    </row>
    <row r="18" spans="1:7" x14ac:dyDescent="0.25">
      <c r="A18" s="313" t="s">
        <v>84</v>
      </c>
      <c r="B18" s="313"/>
      <c r="C18" s="313"/>
      <c r="D18" s="313"/>
      <c r="E18" s="313"/>
    </row>
    <row r="19" spans="1:7" x14ac:dyDescent="0.25">
      <c r="B19" s="63" t="s">
        <v>85</v>
      </c>
      <c r="C19" s="63" t="s">
        <v>86</v>
      </c>
      <c r="E19" s="64"/>
      <c r="F19" s="64"/>
      <c r="G19" s="288"/>
    </row>
    <row r="20" spans="1:7" x14ac:dyDescent="0.25">
      <c r="A20" s="18" t="s">
        <v>212</v>
      </c>
      <c r="B20" s="35"/>
      <c r="C20" s="35">
        <f>-C11</f>
        <v>0</v>
      </c>
      <c r="E20" s="64"/>
      <c r="F20" s="64"/>
      <c r="G20" s="288"/>
    </row>
    <row r="21" spans="1:7" x14ac:dyDescent="0.25">
      <c r="A21" s="18" t="s">
        <v>142</v>
      </c>
      <c r="B21" s="35">
        <f>C12</f>
        <v>0</v>
      </c>
      <c r="C21" s="35"/>
      <c r="E21" s="57"/>
      <c r="F21" s="57"/>
      <c r="G21" s="288"/>
    </row>
    <row r="22" spans="1:7" x14ac:dyDescent="0.25">
      <c r="A22" s="58" t="s">
        <v>143</v>
      </c>
      <c r="B22" s="35"/>
      <c r="C22" s="35">
        <f>-G11</f>
        <v>0</v>
      </c>
      <c r="G22" s="288"/>
    </row>
    <row r="23" spans="1:7" x14ac:dyDescent="0.25">
      <c r="A23" s="18" t="s">
        <v>144</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IF(SUM(B21:C27)&lt;0, "Adjustment to Pension Expense","      Adjustment to Pension Expense")</f>
        <v xml:space="preserve">      Adjustment to Pension Expense</v>
      </c>
      <c r="B28" s="35">
        <f>IF(SUM(B20:C27)&lt;0, SUM(B20:C27)*-1, 0)</f>
        <v>0</v>
      </c>
      <c r="C28" s="35">
        <f>IF(SUM(B20:C27)&lt;0, 0, SUM(B20:C27)*-1)</f>
        <v>0</v>
      </c>
    </row>
    <row r="30" spans="1:7" x14ac:dyDescent="0.25">
      <c r="A30" s="388" t="s">
        <v>145</v>
      </c>
      <c r="B30" s="388"/>
      <c r="C30" s="388"/>
    </row>
    <row r="31" spans="1:7" ht="14.65" customHeight="1" x14ac:dyDescent="0.25">
      <c r="A31" s="126" t="str">
        <f>IF(D55&gt;0, "Deferred Outflows", "Adjustment to Pension Expense")</f>
        <v>Adjustment to Pension Expense</v>
      </c>
      <c r="B31" s="35">
        <f>IF(D55&gt;0, D55, -D55)</f>
        <v>0</v>
      </c>
      <c r="C31" s="35"/>
      <c r="E31" s="76"/>
      <c r="F31" s="76"/>
      <c r="G31" s="2"/>
    </row>
    <row r="32" spans="1:7" x14ac:dyDescent="0.25">
      <c r="A32" s="58" t="str">
        <f>IF(D55&gt;0,"Adj. to Pension Expense","Deferred Inflow")</f>
        <v>Deferred Inflow</v>
      </c>
      <c r="B32" s="35"/>
      <c r="C32" s="35">
        <f>IF(D55&gt;0, -D55, D55)</f>
        <v>0</v>
      </c>
      <c r="E32" s="76"/>
      <c r="F32" s="76"/>
      <c r="G32" s="288"/>
    </row>
    <row r="33" spans="1:23" x14ac:dyDescent="0.25">
      <c r="B33" s="288"/>
      <c r="C33" s="288"/>
      <c r="G33" s="288"/>
    </row>
    <row r="34" spans="1:23" x14ac:dyDescent="0.25">
      <c r="A34" s="384" t="s">
        <v>146</v>
      </c>
      <c r="B34" s="384"/>
      <c r="C34" s="384"/>
      <c r="D34" s="384"/>
      <c r="G34" s="288"/>
    </row>
    <row r="35" spans="1:23"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row>
    <row r="36" spans="1:23" x14ac:dyDescent="0.25">
      <c r="A36" s="18" t="s">
        <v>147</v>
      </c>
      <c r="B36" s="35">
        <f>-U54</f>
        <v>0</v>
      </c>
      <c r="C36" s="35"/>
      <c r="E36" s="76"/>
      <c r="F36" s="76"/>
      <c r="G36" s="288"/>
    </row>
    <row r="37" spans="1:23" x14ac:dyDescent="0.25">
      <c r="A37" s="58" t="s">
        <v>106</v>
      </c>
      <c r="B37" s="35"/>
      <c r="C37" s="35">
        <f>-V54</f>
        <v>0</v>
      </c>
    </row>
    <row r="38" spans="1:23" x14ac:dyDescent="0.25">
      <c r="B38" s="288"/>
      <c r="C38" s="288"/>
    </row>
    <row r="39" spans="1:23" x14ac:dyDescent="0.25">
      <c r="A39" s="388" t="s">
        <v>213</v>
      </c>
      <c r="B39" s="388"/>
      <c r="C39" s="388"/>
    </row>
    <row r="40" spans="1:23" x14ac:dyDescent="0.25">
      <c r="A40" s="18" t="s">
        <v>214</v>
      </c>
      <c r="B40" s="35">
        <f>'5 - SpecFndg'!C32</f>
        <v>0</v>
      </c>
      <c r="C40" s="35"/>
      <c r="I40" s="65"/>
    </row>
    <row r="41" spans="1:23" x14ac:dyDescent="0.25">
      <c r="A41" s="58" t="s">
        <v>215</v>
      </c>
      <c r="B41" s="35"/>
      <c r="C41" s="35">
        <f>'5 - SpecFndg'!D33</f>
        <v>0</v>
      </c>
      <c r="I41" s="65"/>
    </row>
    <row r="42" spans="1:23" x14ac:dyDescent="0.25">
      <c r="C42" s="288"/>
      <c r="D42" s="288"/>
      <c r="G42" s="363" t="s">
        <v>148</v>
      </c>
      <c r="H42" s="363"/>
      <c r="I42" s="363"/>
      <c r="J42" s="363"/>
      <c r="K42" s="363"/>
      <c r="L42" s="363"/>
      <c r="M42" s="363"/>
      <c r="N42" s="363"/>
      <c r="O42" s="363"/>
      <c r="P42" s="363"/>
      <c r="Q42" s="363"/>
      <c r="R42" s="363"/>
    </row>
    <row r="43" spans="1:23" ht="15.75" thickBot="1" x14ac:dyDescent="0.3">
      <c r="B43" s="76"/>
      <c r="C43" s="111"/>
      <c r="D43" s="288"/>
      <c r="G43" s="364" t="s">
        <v>149</v>
      </c>
      <c r="H43" s="364"/>
      <c r="I43" s="364"/>
      <c r="J43" s="364"/>
      <c r="K43" s="364"/>
      <c r="L43" s="364"/>
      <c r="M43" s="364"/>
      <c r="N43" s="364"/>
      <c r="O43" s="364"/>
      <c r="P43" s="364"/>
      <c r="Q43" s="364"/>
      <c r="R43" s="364"/>
    </row>
    <row r="44" spans="1:23" x14ac:dyDescent="0.25">
      <c r="A44" s="310" t="s">
        <v>216</v>
      </c>
      <c r="B44" s="311"/>
      <c r="C44" s="311"/>
      <c r="D44" s="312"/>
      <c r="F44" s="310" t="s">
        <v>217</v>
      </c>
      <c r="G44" s="311"/>
      <c r="H44" s="311"/>
      <c r="I44" s="311"/>
      <c r="J44" s="311"/>
      <c r="K44" s="311"/>
      <c r="L44" s="311"/>
      <c r="M44" s="311"/>
      <c r="N44" s="311"/>
      <c r="O44" s="311"/>
      <c r="P44" s="311"/>
      <c r="Q44" s="311"/>
      <c r="R44" s="311"/>
      <c r="S44" s="311"/>
      <c r="T44" s="311"/>
      <c r="U44" s="311"/>
      <c r="V44" s="311"/>
      <c r="W44" s="312"/>
    </row>
    <row r="45" spans="1:23" x14ac:dyDescent="0.25">
      <c r="A45" s="124"/>
      <c r="B45" s="288"/>
      <c r="C45" s="288"/>
      <c r="D45" s="66"/>
      <c r="F45" s="142" t="s">
        <v>152</v>
      </c>
      <c r="G45" s="360">
        <v>2017</v>
      </c>
      <c r="H45" s="361"/>
      <c r="I45" s="360">
        <v>2018</v>
      </c>
      <c r="J45" s="361"/>
      <c r="K45" s="360">
        <v>2019</v>
      </c>
      <c r="L45" s="361"/>
      <c r="M45" s="360">
        <v>2020</v>
      </c>
      <c r="N45" s="361"/>
      <c r="O45" s="360">
        <v>2021</v>
      </c>
      <c r="P45" s="361"/>
      <c r="Q45" s="360">
        <v>2022</v>
      </c>
      <c r="R45" s="361"/>
      <c r="S45" s="360">
        <v>2023</v>
      </c>
      <c r="T45" s="361"/>
      <c r="U45" s="371" t="s">
        <v>153</v>
      </c>
      <c r="V45" s="371" t="s">
        <v>154</v>
      </c>
      <c r="W45" s="368" t="s">
        <v>155</v>
      </c>
    </row>
    <row r="46" spans="1:23" x14ac:dyDescent="0.25">
      <c r="A46" s="124"/>
      <c r="B46" s="112" t="str">
        <f>'1,2,3 - PERS_1'!B33</f>
        <v>2022</v>
      </c>
      <c r="C46" s="112" t="str">
        <f>'1,2,3 - PERS_1'!C33</f>
        <v>2023</v>
      </c>
      <c r="D46" s="380" t="s">
        <v>186</v>
      </c>
      <c r="F46" s="133" t="s">
        <v>156</v>
      </c>
      <c r="G46" s="360" t="s">
        <v>193</v>
      </c>
      <c r="H46" s="361"/>
      <c r="I46" s="360" t="s">
        <v>218</v>
      </c>
      <c r="J46" s="361"/>
      <c r="K46" s="360" t="s">
        <v>219</v>
      </c>
      <c r="L46" s="361"/>
      <c r="M46" s="360" t="s">
        <v>193</v>
      </c>
      <c r="N46" s="361"/>
      <c r="O46" s="360" t="s">
        <v>220</v>
      </c>
      <c r="P46" s="361"/>
      <c r="Q46" s="360" t="s">
        <v>221</v>
      </c>
      <c r="R46" s="361"/>
      <c r="S46" s="360" t="s">
        <v>222</v>
      </c>
      <c r="T46" s="361"/>
      <c r="U46" s="372"/>
      <c r="V46" s="372"/>
      <c r="W46" s="369"/>
    </row>
    <row r="47" spans="1:23" ht="15.75" thickBot="1" x14ac:dyDescent="0.3">
      <c r="A47" s="124"/>
      <c r="B47" s="67">
        <f>B11</f>
        <v>0</v>
      </c>
      <c r="C47" s="67">
        <f>B12</f>
        <v>0</v>
      </c>
      <c r="D47" s="381"/>
      <c r="F47" s="134" t="s">
        <v>163</v>
      </c>
      <c r="G47" s="135" t="s">
        <v>164</v>
      </c>
      <c r="H47" s="135" t="s">
        <v>165</v>
      </c>
      <c r="I47" s="135" t="s">
        <v>164</v>
      </c>
      <c r="J47" s="135" t="s">
        <v>165</v>
      </c>
      <c r="K47" s="135" t="s">
        <v>164</v>
      </c>
      <c r="L47" s="135" t="s">
        <v>165</v>
      </c>
      <c r="M47" s="135" t="s">
        <v>164</v>
      </c>
      <c r="N47" s="135" t="s">
        <v>165</v>
      </c>
      <c r="O47" s="135" t="s">
        <v>164</v>
      </c>
      <c r="P47" s="135" t="s">
        <v>165</v>
      </c>
      <c r="Q47" s="135" t="s">
        <v>164</v>
      </c>
      <c r="R47" s="135" t="s">
        <v>165</v>
      </c>
      <c r="S47" s="135" t="s">
        <v>164</v>
      </c>
      <c r="T47" s="135" t="s">
        <v>165</v>
      </c>
      <c r="U47" s="373"/>
      <c r="V47" s="373"/>
      <c r="W47" s="370"/>
    </row>
    <row r="48" spans="1:23" x14ac:dyDescent="0.25">
      <c r="A48" s="124"/>
      <c r="D48" s="66"/>
      <c r="F48" s="138">
        <v>2017</v>
      </c>
      <c r="G48" s="208"/>
      <c r="H48" s="208"/>
      <c r="I48" s="209"/>
      <c r="J48" s="209"/>
      <c r="K48" s="209"/>
      <c r="L48" s="209"/>
      <c r="M48" s="209"/>
      <c r="N48" s="209"/>
      <c r="O48" s="209"/>
      <c r="P48" s="209"/>
      <c r="Q48" s="209"/>
      <c r="R48" s="209"/>
      <c r="S48" s="209"/>
      <c r="T48" s="209"/>
      <c r="U48" s="209">
        <f>+G48+I48+K48+M48+O48+Q48+S48</f>
        <v>0</v>
      </c>
      <c r="V48" s="209">
        <f>+H48+J48+L48+N48+P48+R48+T48</f>
        <v>0</v>
      </c>
      <c r="W48" s="210">
        <f t="shared" ref="W48:W64" si="2">SUM(G48:T48)</f>
        <v>0</v>
      </c>
    </row>
    <row r="49" spans="1:24" x14ac:dyDescent="0.25">
      <c r="A49" s="124" t="s">
        <v>104</v>
      </c>
      <c r="B49" s="221">
        <f>C11</f>
        <v>0</v>
      </c>
      <c r="C49" s="35">
        <f>C7*$B$12</f>
        <v>0</v>
      </c>
      <c r="D49" s="225">
        <f>C49-B49</f>
        <v>0</v>
      </c>
      <c r="F49" s="136">
        <f>+F48+1</f>
        <v>2018</v>
      </c>
      <c r="G49" s="211"/>
      <c r="H49" s="211"/>
      <c r="I49" s="211"/>
      <c r="J49" s="211"/>
      <c r="K49" s="212"/>
      <c r="L49" s="212"/>
      <c r="M49" s="212"/>
      <c r="N49" s="212"/>
      <c r="O49" s="212"/>
      <c r="P49" s="212"/>
      <c r="Q49" s="212"/>
      <c r="R49" s="212"/>
      <c r="S49" s="212"/>
      <c r="T49" s="212"/>
      <c r="U49" s="209">
        <f t="shared" ref="U49:U55" si="3">+G49+I49+K49+M49+O49+Q49+S49</f>
        <v>0</v>
      </c>
      <c r="V49" s="209">
        <f t="shared" ref="V49:V55" si="4">+H49+J49+L49+N49+P49+R49+T49</f>
        <v>0</v>
      </c>
      <c r="W49" s="213">
        <f t="shared" si="2"/>
        <v>0</v>
      </c>
    </row>
    <row r="50" spans="1:24" x14ac:dyDescent="0.25">
      <c r="A50" s="124" t="s">
        <v>106</v>
      </c>
      <c r="B50" s="35">
        <f>G11</f>
        <v>0</v>
      </c>
      <c r="C50" s="35">
        <f>G7*$B$12</f>
        <v>0</v>
      </c>
      <c r="D50" s="225">
        <f>C50-B50</f>
        <v>0</v>
      </c>
      <c r="F50" s="136">
        <f t="shared" ref="F50:F64" si="5">+F49+1</f>
        <v>2019</v>
      </c>
      <c r="G50" s="211"/>
      <c r="H50" s="211"/>
      <c r="I50" s="211"/>
      <c r="J50" s="211"/>
      <c r="K50" s="211"/>
      <c r="L50" s="211"/>
      <c r="M50" s="212"/>
      <c r="N50" s="212"/>
      <c r="O50" s="212"/>
      <c r="P50" s="212"/>
      <c r="Q50" s="212"/>
      <c r="R50" s="212"/>
      <c r="S50" s="212"/>
      <c r="T50" s="212"/>
      <c r="U50" s="209">
        <f t="shared" si="3"/>
        <v>0</v>
      </c>
      <c r="V50" s="209">
        <f t="shared" si="4"/>
        <v>0</v>
      </c>
      <c r="W50" s="213">
        <f t="shared" si="2"/>
        <v>0</v>
      </c>
      <c r="X50" s="113"/>
    </row>
    <row r="51" spans="1:24" x14ac:dyDescent="0.25">
      <c r="A51" s="114" t="s">
        <v>108</v>
      </c>
      <c r="B51" s="221">
        <f>K11</f>
        <v>0</v>
      </c>
      <c r="C51" s="35">
        <f>K7*$B$12</f>
        <v>0</v>
      </c>
      <c r="D51" s="225">
        <f>C51-B51</f>
        <v>0</v>
      </c>
      <c r="F51" s="136">
        <f t="shared" si="5"/>
        <v>2020</v>
      </c>
      <c r="G51" s="211"/>
      <c r="H51" s="211"/>
      <c r="I51" s="211"/>
      <c r="J51" s="211"/>
      <c r="K51" s="211"/>
      <c r="L51" s="211"/>
      <c r="M51" s="211"/>
      <c r="N51" s="211"/>
      <c r="O51" s="212"/>
      <c r="P51" s="212"/>
      <c r="Q51" s="212"/>
      <c r="R51" s="212"/>
      <c r="S51" s="212"/>
      <c r="T51" s="212"/>
      <c r="U51" s="209">
        <f t="shared" si="3"/>
        <v>0</v>
      </c>
      <c r="V51" s="209">
        <f t="shared" si="4"/>
        <v>0</v>
      </c>
      <c r="W51" s="213">
        <f t="shared" si="2"/>
        <v>0</v>
      </c>
      <c r="X51" s="113"/>
    </row>
    <row r="52" spans="1:24" ht="15.75" thickBot="1" x14ac:dyDescent="0.3">
      <c r="A52" s="124" t="s">
        <v>109</v>
      </c>
      <c r="B52" s="288"/>
      <c r="C52" s="288"/>
      <c r="D52" s="71">
        <f>SUM(D49:D51)</f>
        <v>0</v>
      </c>
      <c r="F52" s="136">
        <f t="shared" si="5"/>
        <v>2021</v>
      </c>
      <c r="G52" s="211"/>
      <c r="H52" s="211"/>
      <c r="I52" s="211"/>
      <c r="J52" s="211"/>
      <c r="K52" s="211"/>
      <c r="L52" s="211"/>
      <c r="M52" s="211"/>
      <c r="N52" s="211"/>
      <c r="O52" s="211"/>
      <c r="P52" s="211"/>
      <c r="Q52" s="212"/>
      <c r="R52" s="212"/>
      <c r="S52" s="212"/>
      <c r="T52" s="212"/>
      <c r="U52" s="209">
        <f t="shared" si="3"/>
        <v>0</v>
      </c>
      <c r="V52" s="209">
        <f t="shared" si="4"/>
        <v>0</v>
      </c>
      <c r="W52" s="213">
        <f t="shared" si="2"/>
        <v>0</v>
      </c>
      <c r="X52" s="113"/>
    </row>
    <row r="53" spans="1:24" ht="15.75" thickTop="1" x14ac:dyDescent="0.25">
      <c r="A53" s="124"/>
      <c r="D53" s="66"/>
      <c r="F53" s="136">
        <f t="shared" si="5"/>
        <v>2022</v>
      </c>
      <c r="G53" s="211"/>
      <c r="H53" s="211"/>
      <c r="I53" s="211"/>
      <c r="J53" s="211"/>
      <c r="K53" s="211"/>
      <c r="L53" s="211"/>
      <c r="M53" s="211"/>
      <c r="N53" s="211"/>
      <c r="O53" s="211"/>
      <c r="P53" s="211"/>
      <c r="Q53" s="211"/>
      <c r="R53" s="211"/>
      <c r="S53" s="212"/>
      <c r="T53" s="212"/>
      <c r="U53" s="209">
        <f t="shared" si="3"/>
        <v>0</v>
      </c>
      <c r="V53" s="209">
        <f t="shared" si="4"/>
        <v>0</v>
      </c>
      <c r="W53" s="213">
        <f t="shared" si="2"/>
        <v>0</v>
      </c>
      <c r="X53" s="113"/>
    </row>
    <row r="54" spans="1:24" ht="15.75" customHeight="1" thickBot="1" x14ac:dyDescent="0.3">
      <c r="A54" s="316" t="s">
        <v>166</v>
      </c>
      <c r="B54" s="317"/>
      <c r="C54" s="317"/>
      <c r="D54" s="72"/>
      <c r="F54" s="137">
        <f t="shared" si="5"/>
        <v>2023</v>
      </c>
      <c r="G54" s="214"/>
      <c r="H54" s="214"/>
      <c r="I54" s="214"/>
      <c r="J54" s="214"/>
      <c r="K54" s="214"/>
      <c r="L54" s="214"/>
      <c r="M54" s="214"/>
      <c r="N54" s="214"/>
      <c r="O54" s="214"/>
      <c r="P54" s="214"/>
      <c r="Q54" s="214"/>
      <c r="R54" s="214"/>
      <c r="S54" s="215">
        <f>IF(D58&lt;0, D58, 0)</f>
        <v>0</v>
      </c>
      <c r="T54" s="215">
        <f t="shared" ref="T54:T63" si="6">IF(D58&gt;0, D58, 0)</f>
        <v>0</v>
      </c>
      <c r="U54" s="215">
        <f t="shared" si="3"/>
        <v>0</v>
      </c>
      <c r="V54" s="215">
        <f t="shared" si="4"/>
        <v>0</v>
      </c>
      <c r="W54" s="216">
        <f t="shared" si="2"/>
        <v>0</v>
      </c>
      <c r="X54" s="187" t="s">
        <v>167</v>
      </c>
    </row>
    <row r="55" spans="1:24" x14ac:dyDescent="0.25">
      <c r="A55" s="316"/>
      <c r="B55" s="317"/>
      <c r="C55" s="317"/>
      <c r="D55" s="120">
        <f>-D52</f>
        <v>0</v>
      </c>
      <c r="F55" s="138">
        <f t="shared" si="5"/>
        <v>2024</v>
      </c>
      <c r="G55" s="217"/>
      <c r="H55" s="217"/>
      <c r="I55" s="217"/>
      <c r="J55" s="217"/>
      <c r="K55" s="217"/>
      <c r="L55" s="217"/>
      <c r="M55" s="217"/>
      <c r="N55" s="217"/>
      <c r="O55" s="217"/>
      <c r="P55" s="217"/>
      <c r="Q55" s="217"/>
      <c r="R55" s="217"/>
      <c r="S55" s="218">
        <f t="shared" ref="S55:S63" si="7">IF(D59&lt;0, D59, 0)</f>
        <v>0</v>
      </c>
      <c r="T55" s="218">
        <f t="shared" si="6"/>
        <v>0</v>
      </c>
      <c r="U55" s="218">
        <f t="shared" si="3"/>
        <v>0</v>
      </c>
      <c r="V55" s="218">
        <f t="shared" si="4"/>
        <v>0</v>
      </c>
      <c r="W55" s="219">
        <f t="shared" si="2"/>
        <v>0</v>
      </c>
    </row>
    <row r="56" spans="1:24" x14ac:dyDescent="0.25">
      <c r="A56" s="11"/>
      <c r="B56" s="10"/>
      <c r="C56" s="366" t="s">
        <v>168</v>
      </c>
      <c r="D56" s="367"/>
      <c r="F56" s="136">
        <f t="shared" si="5"/>
        <v>2025</v>
      </c>
      <c r="G56" s="220"/>
      <c r="H56" s="220"/>
      <c r="I56" s="220"/>
      <c r="J56" s="220"/>
      <c r="K56" s="220"/>
      <c r="L56" s="220"/>
      <c r="M56" s="220"/>
      <c r="N56" s="220"/>
      <c r="O56" s="220"/>
      <c r="P56" s="220"/>
      <c r="Q56" s="220"/>
      <c r="R56" s="220"/>
      <c r="S56" s="221">
        <f t="shared" si="7"/>
        <v>0</v>
      </c>
      <c r="T56" s="221">
        <f t="shared" si="6"/>
        <v>0</v>
      </c>
      <c r="U56" s="218">
        <f t="shared" ref="U56:U64" si="8">+G56+I56+K56+M56+O56+Q56+S56</f>
        <v>0</v>
      </c>
      <c r="V56" s="218">
        <f t="shared" ref="V56:V64" si="9">+H56+J56+L56+N56+P56+R56+T56</f>
        <v>0</v>
      </c>
      <c r="W56" s="222">
        <f t="shared" si="2"/>
        <v>0</v>
      </c>
    </row>
    <row r="57" spans="1:24" ht="15.75" customHeight="1" x14ac:dyDescent="0.25">
      <c r="A57" s="11" t="s">
        <v>169</v>
      </c>
      <c r="B57" s="184" t="s">
        <v>170</v>
      </c>
      <c r="C57" s="183" t="s">
        <v>171</v>
      </c>
      <c r="D57" s="186">
        <v>9.8000000000000007</v>
      </c>
      <c r="F57" s="136">
        <f t="shared" si="5"/>
        <v>2026</v>
      </c>
      <c r="G57" s="220"/>
      <c r="H57" s="220"/>
      <c r="I57" s="220"/>
      <c r="J57" s="220"/>
      <c r="K57" s="220"/>
      <c r="L57" s="220"/>
      <c r="M57" s="220"/>
      <c r="N57" s="220"/>
      <c r="O57" s="220"/>
      <c r="P57" s="220"/>
      <c r="Q57" s="220"/>
      <c r="R57" s="220"/>
      <c r="S57" s="221">
        <f t="shared" si="7"/>
        <v>0</v>
      </c>
      <c r="T57" s="221">
        <f t="shared" si="6"/>
        <v>0</v>
      </c>
      <c r="U57" s="218">
        <f t="shared" si="8"/>
        <v>0</v>
      </c>
      <c r="V57" s="218">
        <f t="shared" si="9"/>
        <v>0</v>
      </c>
      <c r="W57" s="222">
        <f t="shared" si="2"/>
        <v>0</v>
      </c>
    </row>
    <row r="58" spans="1:24" x14ac:dyDescent="0.25">
      <c r="A58" s="11" t="s">
        <v>172</v>
      </c>
      <c r="B58" s="57"/>
      <c r="C58" s="181" t="str">
        <f>+C46</f>
        <v>2023</v>
      </c>
      <c r="D58" s="206">
        <f>D$55/$D$57</f>
        <v>0</v>
      </c>
      <c r="F58" s="136">
        <f t="shared" si="5"/>
        <v>2027</v>
      </c>
      <c r="G58" s="220"/>
      <c r="H58" s="220"/>
      <c r="I58" s="220"/>
      <c r="J58" s="220"/>
      <c r="K58" s="220"/>
      <c r="L58" s="220"/>
      <c r="M58" s="220"/>
      <c r="N58" s="220"/>
      <c r="O58" s="220"/>
      <c r="P58" s="220"/>
      <c r="Q58" s="220"/>
      <c r="R58" s="220"/>
      <c r="S58" s="221">
        <f t="shared" si="7"/>
        <v>0</v>
      </c>
      <c r="T58" s="221">
        <f t="shared" si="6"/>
        <v>0</v>
      </c>
      <c r="U58" s="218">
        <f t="shared" si="8"/>
        <v>0</v>
      </c>
      <c r="V58" s="218">
        <f t="shared" si="9"/>
        <v>0</v>
      </c>
      <c r="W58" s="222">
        <f t="shared" si="2"/>
        <v>0</v>
      </c>
    </row>
    <row r="59" spans="1:24" x14ac:dyDescent="0.25">
      <c r="A59" s="11" t="s">
        <v>173</v>
      </c>
      <c r="B59" s="57"/>
      <c r="C59" s="182">
        <f>+C58+1</f>
        <v>2024</v>
      </c>
      <c r="D59" s="206">
        <f t="shared" ref="D59:D66" si="10">D$55/$D$57</f>
        <v>0</v>
      </c>
      <c r="F59" s="136">
        <f t="shared" si="5"/>
        <v>2028</v>
      </c>
      <c r="G59" s="220"/>
      <c r="H59" s="220"/>
      <c r="I59" s="220"/>
      <c r="J59" s="220"/>
      <c r="K59" s="220"/>
      <c r="L59" s="220"/>
      <c r="M59" s="220"/>
      <c r="N59" s="220"/>
      <c r="O59" s="220"/>
      <c r="P59" s="220"/>
      <c r="Q59" s="220"/>
      <c r="R59" s="220"/>
      <c r="S59" s="221">
        <f t="shared" si="7"/>
        <v>0</v>
      </c>
      <c r="T59" s="221">
        <f t="shared" si="6"/>
        <v>0</v>
      </c>
      <c r="U59" s="218">
        <f t="shared" si="8"/>
        <v>0</v>
      </c>
      <c r="V59" s="218">
        <f t="shared" si="9"/>
        <v>0</v>
      </c>
      <c r="W59" s="222">
        <f t="shared" si="2"/>
        <v>0</v>
      </c>
    </row>
    <row r="60" spans="1:24" x14ac:dyDescent="0.25">
      <c r="A60" s="11"/>
      <c r="B60" s="57"/>
      <c r="C60" s="182">
        <f t="shared" ref="C60:C67" si="11">+C59+1</f>
        <v>2025</v>
      </c>
      <c r="D60" s="206">
        <f t="shared" si="10"/>
        <v>0</v>
      </c>
      <c r="F60" s="136">
        <f t="shared" si="5"/>
        <v>2029</v>
      </c>
      <c r="G60" s="220"/>
      <c r="H60" s="220"/>
      <c r="I60" s="220"/>
      <c r="J60" s="220"/>
      <c r="K60" s="220"/>
      <c r="L60" s="220"/>
      <c r="M60" s="220"/>
      <c r="N60" s="220"/>
      <c r="O60" s="220"/>
      <c r="P60" s="220"/>
      <c r="Q60" s="220"/>
      <c r="R60" s="220"/>
      <c r="S60" s="221">
        <f t="shared" si="7"/>
        <v>0</v>
      </c>
      <c r="T60" s="221">
        <f t="shared" si="6"/>
        <v>0</v>
      </c>
      <c r="U60" s="218">
        <f t="shared" si="8"/>
        <v>0</v>
      </c>
      <c r="V60" s="218">
        <f t="shared" si="9"/>
        <v>0</v>
      </c>
      <c r="W60" s="222">
        <f t="shared" si="2"/>
        <v>0</v>
      </c>
    </row>
    <row r="61" spans="1:24" x14ac:dyDescent="0.25">
      <c r="A61" s="11" t="s">
        <v>174</v>
      </c>
      <c r="B61" s="57"/>
      <c r="C61" s="182">
        <f t="shared" si="11"/>
        <v>2026</v>
      </c>
      <c r="D61" s="206">
        <f t="shared" si="10"/>
        <v>0</v>
      </c>
      <c r="F61" s="136">
        <f t="shared" si="5"/>
        <v>2030</v>
      </c>
      <c r="G61" s="220"/>
      <c r="H61" s="220"/>
      <c r="I61" s="220"/>
      <c r="J61" s="220"/>
      <c r="K61" s="220"/>
      <c r="L61" s="220"/>
      <c r="M61" s="220"/>
      <c r="N61" s="220"/>
      <c r="O61" s="220"/>
      <c r="P61" s="220"/>
      <c r="Q61" s="220"/>
      <c r="R61" s="220"/>
      <c r="S61" s="221">
        <f t="shared" si="7"/>
        <v>0</v>
      </c>
      <c r="T61" s="221">
        <f t="shared" si="6"/>
        <v>0</v>
      </c>
      <c r="U61" s="218">
        <f t="shared" si="8"/>
        <v>0</v>
      </c>
      <c r="V61" s="218">
        <f t="shared" si="9"/>
        <v>0</v>
      </c>
      <c r="W61" s="222">
        <f t="shared" si="2"/>
        <v>0</v>
      </c>
    </row>
    <row r="62" spans="1:24" x14ac:dyDescent="0.25">
      <c r="A62" s="11" t="s">
        <v>176</v>
      </c>
      <c r="B62" s="57"/>
      <c r="C62" s="182">
        <f t="shared" si="11"/>
        <v>2027</v>
      </c>
      <c r="D62" s="206">
        <f t="shared" si="10"/>
        <v>0</v>
      </c>
      <c r="F62" s="136">
        <f t="shared" si="5"/>
        <v>2031</v>
      </c>
      <c r="G62" s="220"/>
      <c r="H62" s="220"/>
      <c r="I62" s="220"/>
      <c r="J62" s="220"/>
      <c r="K62" s="220"/>
      <c r="L62" s="220"/>
      <c r="M62" s="220"/>
      <c r="N62" s="220"/>
      <c r="O62" s="220"/>
      <c r="P62" s="220"/>
      <c r="Q62" s="220"/>
      <c r="R62" s="220"/>
      <c r="S62" s="221">
        <f t="shared" si="7"/>
        <v>0</v>
      </c>
      <c r="T62" s="221">
        <f t="shared" si="6"/>
        <v>0</v>
      </c>
      <c r="U62" s="218">
        <f t="shared" si="8"/>
        <v>0</v>
      </c>
      <c r="V62" s="218">
        <f t="shared" si="9"/>
        <v>0</v>
      </c>
      <c r="W62" s="222">
        <f t="shared" si="2"/>
        <v>0</v>
      </c>
    </row>
    <row r="63" spans="1:24" x14ac:dyDescent="0.25">
      <c r="A63" s="32" t="s">
        <v>177</v>
      </c>
      <c r="B63" s="57"/>
      <c r="C63" s="182">
        <f t="shared" si="11"/>
        <v>2028</v>
      </c>
      <c r="D63" s="206">
        <f t="shared" si="10"/>
        <v>0</v>
      </c>
      <c r="F63" s="136">
        <f t="shared" si="5"/>
        <v>2032</v>
      </c>
      <c r="G63" s="220"/>
      <c r="H63" s="220"/>
      <c r="I63" s="220"/>
      <c r="J63" s="220"/>
      <c r="K63" s="220"/>
      <c r="L63" s="220"/>
      <c r="M63" s="220"/>
      <c r="N63" s="220"/>
      <c r="O63" s="220"/>
      <c r="P63" s="220"/>
      <c r="Q63" s="220"/>
      <c r="R63" s="220"/>
      <c r="S63" s="221">
        <f t="shared" si="7"/>
        <v>0</v>
      </c>
      <c r="T63" s="221">
        <f t="shared" si="6"/>
        <v>0</v>
      </c>
      <c r="U63" s="218">
        <f t="shared" si="8"/>
        <v>0</v>
      </c>
      <c r="V63" s="218">
        <f t="shared" si="9"/>
        <v>0</v>
      </c>
      <c r="W63" s="222">
        <f t="shared" si="2"/>
        <v>0</v>
      </c>
    </row>
    <row r="64" spans="1:24" x14ac:dyDescent="0.25">
      <c r="A64" s="121"/>
      <c r="B64" s="3"/>
      <c r="C64" s="182">
        <f t="shared" si="11"/>
        <v>2029</v>
      </c>
      <c r="D64" s="206">
        <f t="shared" si="10"/>
        <v>0</v>
      </c>
      <c r="F64" s="136">
        <f t="shared" si="5"/>
        <v>2033</v>
      </c>
      <c r="G64" s="220"/>
      <c r="H64" s="220"/>
      <c r="I64" s="220"/>
      <c r="J64" s="220"/>
      <c r="K64" s="220"/>
      <c r="L64" s="220"/>
      <c r="M64" s="220"/>
      <c r="N64" s="220"/>
      <c r="O64" s="220"/>
      <c r="P64" s="220"/>
      <c r="Q64" s="220"/>
      <c r="R64" s="220"/>
      <c r="S64" s="221"/>
      <c r="T64" s="221"/>
      <c r="U64" s="218">
        <f t="shared" si="8"/>
        <v>0</v>
      </c>
      <c r="V64" s="218">
        <f t="shared" si="9"/>
        <v>0</v>
      </c>
      <c r="W64" s="222">
        <f t="shared" si="2"/>
        <v>0</v>
      </c>
    </row>
    <row r="65" spans="1:25" ht="15.75" thickBot="1" x14ac:dyDescent="0.3">
      <c r="A65" s="121"/>
      <c r="B65" s="77"/>
      <c r="C65" s="182">
        <f t="shared" si="11"/>
        <v>2030</v>
      </c>
      <c r="D65" s="206">
        <f t="shared" si="10"/>
        <v>0</v>
      </c>
      <c r="F65" s="137" t="str">
        <f>'1,2,3 - PERS_2-3'!F56</f>
        <v>Balance as of 2023</v>
      </c>
      <c r="G65" s="223">
        <f>SUM(G55:G64)</f>
        <v>0</v>
      </c>
      <c r="H65" s="223">
        <f t="shared" ref="H65:V65" si="12">SUM(H55:H64)</f>
        <v>0</v>
      </c>
      <c r="I65" s="223">
        <f t="shared" si="12"/>
        <v>0</v>
      </c>
      <c r="J65" s="223">
        <f t="shared" si="12"/>
        <v>0</v>
      </c>
      <c r="K65" s="223">
        <f t="shared" si="12"/>
        <v>0</v>
      </c>
      <c r="L65" s="223">
        <f t="shared" si="12"/>
        <v>0</v>
      </c>
      <c r="M65" s="223">
        <f t="shared" si="12"/>
        <v>0</v>
      </c>
      <c r="N65" s="223">
        <f t="shared" si="12"/>
        <v>0</v>
      </c>
      <c r="O65" s="223">
        <f>SUM(O55:O64)</f>
        <v>0</v>
      </c>
      <c r="P65" s="223">
        <f>SUM(P55:P64)</f>
        <v>0</v>
      </c>
      <c r="Q65" s="223">
        <f t="shared" si="12"/>
        <v>0</v>
      </c>
      <c r="R65" s="223">
        <f t="shared" si="12"/>
        <v>0</v>
      </c>
      <c r="S65" s="223">
        <f t="shared" si="12"/>
        <v>0</v>
      </c>
      <c r="T65" s="223">
        <f t="shared" si="12"/>
        <v>0</v>
      </c>
      <c r="U65" s="223">
        <f t="shared" si="12"/>
        <v>0</v>
      </c>
      <c r="V65" s="223">
        <f t="shared" si="12"/>
        <v>0</v>
      </c>
      <c r="W65" s="224">
        <f>SUM(W55:W64)</f>
        <v>0</v>
      </c>
    </row>
    <row r="66" spans="1:25" x14ac:dyDescent="0.25">
      <c r="A66" s="121"/>
      <c r="B66" s="77"/>
      <c r="C66" s="182">
        <f t="shared" si="11"/>
        <v>2031</v>
      </c>
      <c r="D66" s="206">
        <f t="shared" si="10"/>
        <v>0</v>
      </c>
    </row>
    <row r="67" spans="1:25" ht="15.75" thickBot="1" x14ac:dyDescent="0.3">
      <c r="A67" s="124"/>
      <c r="C67" s="182">
        <f t="shared" si="11"/>
        <v>2032</v>
      </c>
      <c r="D67" s="206">
        <f>D68-SUM(D58:D66)</f>
        <v>0</v>
      </c>
    </row>
    <row r="68" spans="1:25" ht="15" customHeight="1" thickBot="1" x14ac:dyDescent="0.3">
      <c r="A68" s="125"/>
      <c r="B68" s="118"/>
      <c r="C68" s="139" t="s">
        <v>178</v>
      </c>
      <c r="D68" s="207">
        <f>D55</f>
        <v>0</v>
      </c>
      <c r="F68" s="304" t="s">
        <v>94</v>
      </c>
      <c r="G68" s="306"/>
      <c r="H68" s="340" t="s">
        <v>204</v>
      </c>
      <c r="I68" s="340" t="s">
        <v>205</v>
      </c>
      <c r="J68" s="345" t="s">
        <v>97</v>
      </c>
      <c r="K68" s="346"/>
    </row>
    <row r="69" spans="1:25" ht="15.75" thickBot="1" x14ac:dyDescent="0.3">
      <c r="F69" s="307"/>
      <c r="G69" s="309"/>
      <c r="H69" s="341"/>
      <c r="I69" s="341"/>
      <c r="J69" s="345"/>
      <c r="K69" s="346"/>
    </row>
    <row r="70" spans="1:25" ht="15" customHeight="1" x14ac:dyDescent="0.25">
      <c r="F70" s="320" t="s">
        <v>99</v>
      </c>
      <c r="G70" s="321"/>
      <c r="H70" s="199"/>
      <c r="I70" s="200"/>
      <c r="L70" s="12"/>
      <c r="M70" s="12"/>
    </row>
    <row r="71" spans="1:25" ht="15.75" thickBot="1" x14ac:dyDescent="0.3">
      <c r="F71" s="322"/>
      <c r="G71" s="323"/>
      <c r="H71" s="201">
        <f>D12</f>
        <v>0</v>
      </c>
      <c r="I71" s="202">
        <f>H12</f>
        <v>0</v>
      </c>
      <c r="J71" s="12"/>
      <c r="K71" s="12"/>
      <c r="L71" s="12"/>
      <c r="M71" s="12"/>
      <c r="N71" s="12"/>
    </row>
    <row r="72" spans="1:25" x14ac:dyDescent="0.25">
      <c r="F72" s="320" t="s">
        <v>103</v>
      </c>
      <c r="G72" s="321"/>
      <c r="H72" s="199"/>
      <c r="I72" s="200"/>
      <c r="J72" s="12"/>
      <c r="K72" s="12"/>
      <c r="L72" s="12"/>
      <c r="M72" s="12"/>
      <c r="N72" s="12"/>
    </row>
    <row r="73" spans="1:25" x14ac:dyDescent="0.25">
      <c r="F73" s="324"/>
      <c r="G73" s="325"/>
      <c r="H73" s="203">
        <f>E12</f>
        <v>0</v>
      </c>
      <c r="I73" s="69">
        <f>I12</f>
        <v>0</v>
      </c>
      <c r="J73" s="12"/>
      <c r="K73" s="12"/>
      <c r="L73" s="12"/>
      <c r="M73" s="12"/>
      <c r="N73" s="12"/>
    </row>
    <row r="74" spans="1:25" ht="15.75" thickBot="1" x14ac:dyDescent="0.3">
      <c r="F74" s="322"/>
      <c r="G74" s="323"/>
      <c r="H74" s="201"/>
      <c r="I74" s="202"/>
      <c r="J74" s="12"/>
      <c r="K74" s="12"/>
      <c r="L74" s="12"/>
      <c r="M74" s="12"/>
      <c r="N74" s="12"/>
    </row>
    <row r="75" spans="1:25" ht="15.75" thickBot="1" x14ac:dyDescent="0.3">
      <c r="F75" s="326" t="s">
        <v>105</v>
      </c>
      <c r="G75" s="327"/>
      <c r="H75" s="204">
        <f>F12</f>
        <v>0</v>
      </c>
      <c r="I75" s="205">
        <f>J12</f>
        <v>0</v>
      </c>
      <c r="J75" s="12"/>
      <c r="K75" s="12"/>
      <c r="L75" s="12"/>
      <c r="M75" s="12"/>
      <c r="N75" s="12"/>
      <c r="O75" s="13"/>
      <c r="P75" s="13"/>
      <c r="Q75" s="13"/>
      <c r="R75" s="13"/>
      <c r="S75" s="13"/>
      <c r="T75" s="13"/>
      <c r="U75" s="13"/>
      <c r="V75" s="13"/>
      <c r="W75" s="6"/>
      <c r="X75" s="13"/>
      <c r="Y75" s="288"/>
    </row>
    <row r="76" spans="1:25" x14ac:dyDescent="0.25">
      <c r="F76" s="328" t="s">
        <v>107</v>
      </c>
      <c r="G76" s="329"/>
      <c r="H76" s="199"/>
      <c r="I76" s="200"/>
      <c r="J76" s="12"/>
      <c r="K76" s="12"/>
      <c r="L76" s="12"/>
      <c r="M76" s="12"/>
      <c r="N76" s="12"/>
    </row>
    <row r="77" spans="1:25" x14ac:dyDescent="0.25">
      <c r="F77" s="330"/>
      <c r="G77" s="331"/>
      <c r="H77" s="203"/>
      <c r="I77" s="69"/>
      <c r="J77" s="12"/>
      <c r="K77" s="12"/>
      <c r="L77" s="12"/>
      <c r="M77" s="12"/>
      <c r="N77" s="12"/>
    </row>
    <row r="78" spans="1:25" x14ac:dyDescent="0.25">
      <c r="F78" s="330"/>
      <c r="G78" s="331"/>
      <c r="H78" s="203">
        <f>H65+J65+L65+N65+P65+R65+T65</f>
        <v>0</v>
      </c>
      <c r="I78" s="69">
        <f>G65+I65+K65+M65+O65+Q65+S65</f>
        <v>0</v>
      </c>
      <c r="J78" s="12"/>
      <c r="K78" s="12"/>
      <c r="L78" s="12"/>
      <c r="M78" s="12"/>
      <c r="N78" s="12"/>
    </row>
    <row r="79" spans="1:25" ht="15.75" thickBot="1" x14ac:dyDescent="0.3">
      <c r="F79" s="332"/>
      <c r="G79" s="333"/>
      <c r="H79" s="201"/>
      <c r="I79" s="202"/>
      <c r="J79" s="12"/>
      <c r="K79" s="12"/>
      <c r="L79" s="12"/>
      <c r="M79" s="12"/>
      <c r="N79" s="12"/>
    </row>
    <row r="80" spans="1:25" ht="15" customHeight="1" x14ac:dyDescent="0.25">
      <c r="F80" s="320" t="s">
        <v>110</v>
      </c>
      <c r="G80" s="321"/>
      <c r="H80" s="199">
        <f>B15</f>
        <v>0</v>
      </c>
      <c r="I80" s="200"/>
      <c r="J80" s="12"/>
      <c r="K80" s="12"/>
      <c r="L80" s="12"/>
      <c r="M80" s="12"/>
      <c r="N80" s="12"/>
    </row>
    <row r="81" spans="1:14" ht="15.75" thickBot="1" x14ac:dyDescent="0.3">
      <c r="F81" s="322"/>
      <c r="G81" s="323"/>
      <c r="H81" s="201"/>
      <c r="I81" s="202"/>
      <c r="J81" s="12"/>
      <c r="K81" s="12"/>
      <c r="L81" s="12"/>
      <c r="M81" s="12"/>
      <c r="N81" s="12"/>
    </row>
    <row r="82" spans="1:14" ht="15.75" thickBot="1" x14ac:dyDescent="0.3">
      <c r="F82" s="326" t="s">
        <v>112</v>
      </c>
      <c r="G82" s="327"/>
      <c r="H82" s="204">
        <f>SUM(H70:H81)</f>
        <v>0</v>
      </c>
      <c r="I82" s="205">
        <f>SUM(I70:I81)</f>
        <v>0</v>
      </c>
      <c r="J82" s="12"/>
      <c r="K82" s="12"/>
      <c r="L82" s="12"/>
      <c r="M82" s="12"/>
      <c r="N82" s="12"/>
    </row>
    <row r="83" spans="1:14" x14ac:dyDescent="0.25">
      <c r="H83" s="12"/>
      <c r="I83" s="12"/>
      <c r="J83" s="12"/>
      <c r="K83" s="12"/>
      <c r="L83" s="12"/>
      <c r="M83" s="12"/>
      <c r="N83" s="12"/>
    </row>
    <row r="84" spans="1:14" x14ac:dyDescent="0.25">
      <c r="A84" s="290"/>
      <c r="B84" s="342" t="s">
        <v>223</v>
      </c>
      <c r="C84" s="342"/>
      <c r="D84" s="342"/>
      <c r="E84" s="342"/>
      <c r="F84" s="342"/>
      <c r="G84" s="342"/>
      <c r="H84" s="342"/>
      <c r="I84" s="342"/>
    </row>
    <row r="85" spans="1:14" ht="30" x14ac:dyDescent="0.25">
      <c r="B85" s="74" t="s">
        <v>197</v>
      </c>
      <c r="C85" s="75" t="s">
        <v>115</v>
      </c>
      <c r="D85" s="75" t="s">
        <v>116</v>
      </c>
      <c r="E85" s="75" t="s">
        <v>117</v>
      </c>
      <c r="F85" s="141" t="s">
        <v>118</v>
      </c>
      <c r="G85" s="377" t="s">
        <v>224</v>
      </c>
      <c r="H85" s="377" t="s">
        <v>119</v>
      </c>
      <c r="I85" s="377" t="s">
        <v>120</v>
      </c>
    </row>
    <row r="86" spans="1:14" x14ac:dyDescent="0.25">
      <c r="A86" s="132" t="s">
        <v>121</v>
      </c>
      <c r="B86" s="35">
        <f>C11</f>
        <v>0</v>
      </c>
      <c r="C86" s="35">
        <f>G11</f>
        <v>0</v>
      </c>
      <c r="D86" s="35">
        <f>B14</f>
        <v>0</v>
      </c>
      <c r="E86" s="35">
        <f>K11</f>
        <v>0</v>
      </c>
      <c r="F86" s="35">
        <f>SUM(G54:R64)</f>
        <v>0</v>
      </c>
      <c r="G86" s="378"/>
      <c r="H86" s="378"/>
      <c r="I86" s="378"/>
    </row>
    <row r="87" spans="1:14" ht="15" customHeight="1" thickBot="1" x14ac:dyDescent="0.3">
      <c r="A87" s="132" t="s">
        <v>122</v>
      </c>
      <c r="B87" s="40">
        <f>C12</f>
        <v>0</v>
      </c>
      <c r="C87" s="40">
        <f>G12</f>
        <v>0</v>
      </c>
      <c r="D87" s="40">
        <f>B15</f>
        <v>0</v>
      </c>
      <c r="E87" s="40">
        <f>K12</f>
        <v>0</v>
      </c>
      <c r="F87" s="40">
        <f>W65</f>
        <v>0</v>
      </c>
      <c r="G87" s="379"/>
      <c r="H87" s="379"/>
      <c r="I87" s="379"/>
      <c r="J87" s="346" t="s">
        <v>123</v>
      </c>
      <c r="K87" s="346"/>
    </row>
    <row r="88" spans="1:14" ht="29.1" customHeight="1" x14ac:dyDescent="0.25">
      <c r="A88" s="76" t="s">
        <v>124</v>
      </c>
      <c r="B88" s="130">
        <f>B86-B87</f>
        <v>0</v>
      </c>
      <c r="C88" s="130">
        <f>C86-C87</f>
        <v>0</v>
      </c>
      <c r="D88" s="130">
        <f>D86-D87</f>
        <v>0</v>
      </c>
      <c r="E88" s="130">
        <f>E86-E87</f>
        <v>0</v>
      </c>
      <c r="F88" s="130">
        <f>F86-F87</f>
        <v>0</v>
      </c>
      <c r="G88" s="130">
        <f>B40</f>
        <v>0</v>
      </c>
      <c r="H88" s="130">
        <f>SUM(B88:G88)</f>
        <v>0</v>
      </c>
      <c r="I88" s="131"/>
      <c r="J88" s="346"/>
      <c r="K88" s="346"/>
    </row>
    <row r="89" spans="1:14" x14ac:dyDescent="0.25">
      <c r="K89" s="12"/>
    </row>
    <row r="90" spans="1:14" x14ac:dyDescent="0.25">
      <c r="A90" s="290"/>
      <c r="B90" s="35">
        <f>B88</f>
        <v>0</v>
      </c>
      <c r="C90" s="382" t="s">
        <v>208</v>
      </c>
      <c r="D90" s="339"/>
      <c r="F90" s="288"/>
    </row>
    <row r="91" spans="1:14" x14ac:dyDescent="0.25">
      <c r="A91" s="290"/>
      <c r="B91" s="35">
        <f>C88</f>
        <v>0</v>
      </c>
      <c r="C91" s="356" t="s">
        <v>126</v>
      </c>
      <c r="D91" s="355"/>
      <c r="F91" s="288"/>
      <c r="G91" s="357" t="s">
        <v>127</v>
      </c>
      <c r="H91" s="357"/>
      <c r="I91" s="357"/>
      <c r="J91" s="357"/>
      <c r="K91" s="357"/>
    </row>
    <row r="92" spans="1:14" x14ac:dyDescent="0.25">
      <c r="A92" s="290"/>
      <c r="B92" s="35">
        <f>D88</f>
        <v>0</v>
      </c>
      <c r="C92" s="356" t="s">
        <v>128</v>
      </c>
      <c r="D92" s="355"/>
      <c r="F92" s="35">
        <f>L12</f>
        <v>0</v>
      </c>
      <c r="G92" s="356" t="s">
        <v>129</v>
      </c>
      <c r="H92" s="355"/>
      <c r="I92" s="355"/>
      <c r="J92" s="355"/>
      <c r="K92" s="355"/>
    </row>
    <row r="93" spans="1:14" x14ac:dyDescent="0.25">
      <c r="B93" s="35">
        <f>E88</f>
        <v>0</v>
      </c>
      <c r="C93" s="356" t="s">
        <v>130</v>
      </c>
      <c r="D93" s="355"/>
      <c r="F93" s="35">
        <f>W54</f>
        <v>0</v>
      </c>
      <c r="G93" s="356" t="s">
        <v>181</v>
      </c>
      <c r="H93" s="355"/>
      <c r="I93" s="355"/>
      <c r="J93" s="355"/>
      <c r="K93" s="355"/>
    </row>
    <row r="94" spans="1:14" x14ac:dyDescent="0.25">
      <c r="B94" s="35">
        <f>F88</f>
        <v>0</v>
      </c>
      <c r="C94" s="374" t="s">
        <v>225</v>
      </c>
      <c r="D94" s="375"/>
      <c r="E94" s="376"/>
      <c r="F94" s="35">
        <f>B40</f>
        <v>0</v>
      </c>
      <c r="G94" s="356" t="s">
        <v>226</v>
      </c>
      <c r="H94" s="355"/>
      <c r="I94" s="355"/>
      <c r="J94" s="355"/>
      <c r="K94" s="355"/>
    </row>
    <row r="95" spans="1:14" x14ac:dyDescent="0.25">
      <c r="B95" s="35">
        <f>G88</f>
        <v>0</v>
      </c>
      <c r="C95" s="374" t="s">
        <v>227</v>
      </c>
      <c r="D95" s="375"/>
      <c r="E95" s="376"/>
      <c r="F95" s="35">
        <f>-631307.11*B12</f>
        <v>0</v>
      </c>
      <c r="G95" s="356" t="s">
        <v>228</v>
      </c>
      <c r="H95" s="355"/>
      <c r="I95" s="355"/>
      <c r="J95" s="355"/>
      <c r="K95" s="355"/>
    </row>
    <row r="96" spans="1:14" x14ac:dyDescent="0.25">
      <c r="B96" s="35">
        <f>I88</f>
        <v>0</v>
      </c>
      <c r="C96" s="356" t="s">
        <v>134</v>
      </c>
      <c r="D96" s="355"/>
      <c r="F96" s="122"/>
      <c r="G96" s="356" t="s">
        <v>135</v>
      </c>
      <c r="H96" s="355"/>
      <c r="I96" s="355"/>
      <c r="J96" s="355"/>
      <c r="K96" s="355"/>
    </row>
    <row r="97" spans="2:11" ht="15.75" thickBot="1" x14ac:dyDescent="0.3">
      <c r="B97" s="5">
        <f>SUM(B90:B96)</f>
        <v>0</v>
      </c>
      <c r="C97" s="355" t="s">
        <v>136</v>
      </c>
      <c r="D97" s="355"/>
      <c r="F97" s="5">
        <f>SUM(F92:F96)</f>
        <v>0</v>
      </c>
      <c r="G97" s="355" t="s">
        <v>137</v>
      </c>
      <c r="H97" s="355"/>
      <c r="I97" s="355"/>
      <c r="J97" s="355"/>
      <c r="K97" s="355"/>
    </row>
    <row r="98" spans="2:11" ht="15.75" thickTop="1" x14ac:dyDescent="0.25"/>
    <row r="99" spans="2:11" x14ac:dyDescent="0.25">
      <c r="D99" s="78" t="s">
        <v>138</v>
      </c>
      <c r="E99" s="79" t="e">
        <f>B97/F97</f>
        <v>#DIV/0!</v>
      </c>
    </row>
  </sheetData>
  <mergeCells count="64">
    <mergeCell ref="C5:C6"/>
    <mergeCell ref="L5:L6"/>
    <mergeCell ref="B84:I84"/>
    <mergeCell ref="A44:D44"/>
    <mergeCell ref="A54:C55"/>
    <mergeCell ref="F70:G71"/>
    <mergeCell ref="F72:G74"/>
    <mergeCell ref="F75:G75"/>
    <mergeCell ref="F76:G79"/>
    <mergeCell ref="F80:G81"/>
    <mergeCell ref="F82:G82"/>
    <mergeCell ref="H68:H69"/>
    <mergeCell ref="I68:I69"/>
    <mergeCell ref="G45:H45"/>
    <mergeCell ref="G46:H46"/>
    <mergeCell ref="D5:G5"/>
    <mergeCell ref="H5:K5"/>
    <mergeCell ref="F44:W44"/>
    <mergeCell ref="G85:G87"/>
    <mergeCell ref="H85:H87"/>
    <mergeCell ref="I85:I87"/>
    <mergeCell ref="J87:K88"/>
    <mergeCell ref="W45:W47"/>
    <mergeCell ref="F68:G69"/>
    <mergeCell ref="A18:E18"/>
    <mergeCell ref="U45:U47"/>
    <mergeCell ref="V45:V47"/>
    <mergeCell ref="S45:T45"/>
    <mergeCell ref="S46:T46"/>
    <mergeCell ref="O46:P46"/>
    <mergeCell ref="M45:N45"/>
    <mergeCell ref="M46:N46"/>
    <mergeCell ref="K45:L45"/>
    <mergeCell ref="K46:L46"/>
    <mergeCell ref="I45:J45"/>
    <mergeCell ref="I46:J46"/>
    <mergeCell ref="C3:L3"/>
    <mergeCell ref="G42:R42"/>
    <mergeCell ref="G43:R43"/>
    <mergeCell ref="G91:K91"/>
    <mergeCell ref="A39:C39"/>
    <mergeCell ref="A34:D34"/>
    <mergeCell ref="A30:C30"/>
    <mergeCell ref="C90:D90"/>
    <mergeCell ref="C91:D91"/>
    <mergeCell ref="J68:K69"/>
    <mergeCell ref="C56:D56"/>
    <mergeCell ref="Q45:R45"/>
    <mergeCell ref="Q46:R46"/>
    <mergeCell ref="O45:P45"/>
    <mergeCell ref="D4:L4"/>
    <mergeCell ref="D46:D47"/>
    <mergeCell ref="C97:D97"/>
    <mergeCell ref="C94:E94"/>
    <mergeCell ref="G92:K92"/>
    <mergeCell ref="G93:K93"/>
    <mergeCell ref="G94:K94"/>
    <mergeCell ref="G95:K95"/>
    <mergeCell ref="G96:K96"/>
    <mergeCell ref="G97:K97"/>
    <mergeCell ref="C95:E95"/>
    <mergeCell ref="C92:D92"/>
    <mergeCell ref="C93:D93"/>
    <mergeCell ref="C96:D96"/>
  </mergeCells>
  <dataValidations count="3">
    <dataValidation allowBlank="1" showInputMessage="1" showErrorMessage="1" promptTitle="Deferred Inflows" prompt="Enter amounts in this column as credits (-)." sqref="G48:G64 I48:I64" xr:uid="{00000000-0002-0000-0600-000000000000}"/>
    <dataValidation allowBlank="1" showInputMessage="1" showErrorMessage="1" promptTitle="Deferred Outlows" prompt="Enter amounts in this column as debits (+)." sqref="H48:H64 J48:R64" xr:uid="{00000000-0002-0000-0600-000001000000}"/>
    <dataValidation allowBlank="1" showInputMessage="1" showErrorMessage="1" prompt="If you have more than one DRS ORG ID number, combine the percentages." sqref="B11:B12" xr:uid="{00000000-0002-0000-0600-000002000000}"/>
  </dataValidations>
  <pageMargins left="0.7" right="0.7" top="0.75" bottom="0.75" header="0.3" footer="0.3"/>
  <pageSetup scale="47" orientation="landscape" cellComments="asDisplayed" r:id="rId1"/>
  <ignoredErrors>
    <ignoredError sqref="G8 W48:W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3"/>
  <sheetViews>
    <sheetView showGridLines="0" workbookViewId="0"/>
  </sheetViews>
  <sheetFormatPr defaultColWidth="9.140625" defaultRowHeight="15" x14ac:dyDescent="0.25"/>
  <cols>
    <col min="1" max="1" width="6.7109375" style="146" customWidth="1"/>
    <col min="2" max="2" width="47.140625" style="146" bestFit="1" customWidth="1"/>
    <col min="3" max="3" width="13.140625" style="146" bestFit="1" customWidth="1"/>
    <col min="4" max="4" width="14" style="146" customWidth="1"/>
    <col min="5" max="5" width="27.140625" style="146" customWidth="1"/>
    <col min="6" max="6" width="10.85546875" style="146" bestFit="1" customWidth="1"/>
    <col min="7" max="7" width="43.5703125" style="146" bestFit="1" customWidth="1"/>
    <col min="8" max="8" width="13.140625" style="146" bestFit="1" customWidth="1"/>
    <col min="9" max="9" width="48" style="146" customWidth="1"/>
    <col min="10" max="16384" width="9.140625" style="146"/>
  </cols>
  <sheetData>
    <row r="2" spans="2:9" x14ac:dyDescent="0.25">
      <c r="B2" s="391" t="s">
        <v>229</v>
      </c>
      <c r="C2" s="391"/>
      <c r="D2" s="391"/>
      <c r="E2" s="391"/>
      <c r="F2" s="391"/>
      <c r="G2" s="391"/>
      <c r="H2" s="391"/>
      <c r="I2" s="391"/>
    </row>
    <row r="3" spans="2:9" ht="15.75" thickBot="1" x14ac:dyDescent="0.3">
      <c r="B3" s="266"/>
    </row>
    <row r="4" spans="2:9" x14ac:dyDescent="0.25">
      <c r="B4" s="267" t="s">
        <v>230</v>
      </c>
      <c r="G4" s="267" t="s">
        <v>231</v>
      </c>
    </row>
    <row r="5" spans="2:9" ht="15.75" thickBot="1" x14ac:dyDescent="0.3">
      <c r="B5" s="268" t="s">
        <v>232</v>
      </c>
      <c r="G5" s="268" t="s">
        <v>233</v>
      </c>
    </row>
    <row r="18" spans="2:9" x14ac:dyDescent="0.25">
      <c r="B18" s="146" t="s">
        <v>234</v>
      </c>
      <c r="C18" s="269">
        <v>0.38971909999999998</v>
      </c>
      <c r="G18" s="146" t="s">
        <v>234</v>
      </c>
      <c r="H18" s="269">
        <v>0.87119999999999997</v>
      </c>
    </row>
    <row r="19" spans="2:9" x14ac:dyDescent="0.25">
      <c r="B19" s="146" t="s">
        <v>235</v>
      </c>
      <c r="C19" s="270">
        <v>0.61028090000000002</v>
      </c>
      <c r="G19" s="146" t="s">
        <v>235</v>
      </c>
      <c r="H19" s="270">
        <v>0.1288</v>
      </c>
    </row>
    <row r="20" spans="2:9" x14ac:dyDescent="0.25">
      <c r="B20" s="146" t="s">
        <v>236</v>
      </c>
      <c r="C20" s="269">
        <f>ROUND(C18/C19,8)</f>
        <v>0.63858970999999998</v>
      </c>
      <c r="G20" s="146" t="s">
        <v>236</v>
      </c>
      <c r="H20" s="269">
        <f>ROUND(H18/H19,8)</f>
        <v>6.7639751600000002</v>
      </c>
    </row>
    <row r="21" spans="2:9" ht="15.75" thickBot="1" x14ac:dyDescent="0.3"/>
    <row r="22" spans="2:9" x14ac:dyDescent="0.25">
      <c r="B22" s="271" t="s">
        <v>237</v>
      </c>
      <c r="C22" s="272" t="s">
        <v>238</v>
      </c>
      <c r="G22" s="271" t="s">
        <v>237</v>
      </c>
      <c r="H22" s="272" t="s">
        <v>239</v>
      </c>
    </row>
    <row r="23" spans="2:9" x14ac:dyDescent="0.25">
      <c r="B23" s="273" t="s">
        <v>240</v>
      </c>
      <c r="C23" s="274">
        <f>-'1,2,3 - LEOFF_2'!C12</f>
        <v>0</v>
      </c>
      <c r="D23" s="392" t="s">
        <v>241</v>
      </c>
      <c r="E23" s="392"/>
      <c r="G23" s="273" t="s">
        <v>242</v>
      </c>
      <c r="H23" s="274">
        <f>-'1,2,3 - LEOFF_1'!C11</f>
        <v>0</v>
      </c>
      <c r="I23" s="146" t="s">
        <v>243</v>
      </c>
    </row>
    <row r="24" spans="2:9" ht="30" customHeight="1" x14ac:dyDescent="0.25">
      <c r="B24" s="273" t="s">
        <v>244</v>
      </c>
      <c r="C24" s="275">
        <f>C23*C20</f>
        <v>0</v>
      </c>
      <c r="D24" s="389" t="s">
        <v>245</v>
      </c>
      <c r="E24" s="389"/>
      <c r="G24" s="273" t="s">
        <v>246</v>
      </c>
      <c r="H24" s="275">
        <f>H23*H20</f>
        <v>0</v>
      </c>
      <c r="I24" s="294" t="s">
        <v>245</v>
      </c>
    </row>
    <row r="25" spans="2:9" ht="15.75" thickBot="1" x14ac:dyDescent="0.3">
      <c r="B25" s="276" t="s">
        <v>112</v>
      </c>
      <c r="C25" s="277">
        <f>SUM(C23:C24)</f>
        <v>0</v>
      </c>
      <c r="G25" s="276" t="s">
        <v>112</v>
      </c>
      <c r="H25" s="277">
        <f>SUM(H23:H24)</f>
        <v>0</v>
      </c>
    </row>
    <row r="27" spans="2:9" ht="15" customHeight="1" x14ac:dyDescent="0.25">
      <c r="B27" s="390" t="s">
        <v>247</v>
      </c>
      <c r="C27" s="390"/>
      <c r="D27" s="390"/>
      <c r="E27" s="390"/>
      <c r="G27" s="393" t="s">
        <v>248</v>
      </c>
      <c r="H27" s="393"/>
      <c r="I27" s="393"/>
    </row>
    <row r="28" spans="2:9" ht="30" x14ac:dyDescent="0.25">
      <c r="B28" s="294" t="s">
        <v>249</v>
      </c>
      <c r="C28" s="278"/>
      <c r="G28" s="56"/>
      <c r="H28" s="56"/>
      <c r="I28" s="56"/>
    </row>
    <row r="29" spans="2:9" x14ac:dyDescent="0.25">
      <c r="B29" s="146" t="s">
        <v>250</v>
      </c>
      <c r="C29" s="279">
        <f>C20</f>
        <v>0.63858970999999998</v>
      </c>
    </row>
    <row r="30" spans="2:9" x14ac:dyDescent="0.25">
      <c r="B30" s="280"/>
      <c r="C30" s="281">
        <f>C28*C29</f>
        <v>0</v>
      </c>
    </row>
    <row r="31" spans="2:9" x14ac:dyDescent="0.25">
      <c r="B31" s="280"/>
    </row>
    <row r="32" spans="2:9" x14ac:dyDescent="0.25">
      <c r="B32" s="150" t="s">
        <v>251</v>
      </c>
      <c r="C32" s="282">
        <f>C30</f>
        <v>0</v>
      </c>
      <c r="D32" s="150"/>
    </row>
    <row r="33" spans="2:4" x14ac:dyDescent="0.25">
      <c r="B33" s="150" t="s">
        <v>252</v>
      </c>
      <c r="C33" s="150"/>
      <c r="D33" s="282">
        <f>-C30</f>
        <v>0</v>
      </c>
    </row>
  </sheetData>
  <mergeCells count="5">
    <mergeCell ref="D24:E24"/>
    <mergeCell ref="B27:E27"/>
    <mergeCell ref="B2:I2"/>
    <mergeCell ref="D23:E23"/>
    <mergeCell ref="G27: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zoomScaleNormal="100" workbookViewId="0">
      <selection sqref="A1:Q1"/>
    </sheetView>
  </sheetViews>
  <sheetFormatPr defaultColWidth="9.140625" defaultRowHeight="15" x14ac:dyDescent="0.25"/>
  <cols>
    <col min="1" max="1" width="11.28515625" style="59" bestFit="1" customWidth="1"/>
    <col min="2" max="2" width="11.28515625" style="146" bestFit="1" customWidth="1"/>
    <col min="3" max="3" width="8.140625" style="146" bestFit="1" customWidth="1"/>
    <col min="4" max="4" width="12.5703125" style="146" bestFit="1" customWidth="1"/>
    <col min="5" max="5" width="12" style="146" bestFit="1" customWidth="1"/>
    <col min="6" max="6" width="11.28515625" style="146" bestFit="1" customWidth="1"/>
    <col min="7" max="7" width="10.7109375" style="146" bestFit="1" customWidth="1"/>
    <col min="8" max="8" width="10.42578125" style="146" bestFit="1" customWidth="1"/>
    <col min="9" max="9" width="9.85546875" style="146" bestFit="1" customWidth="1"/>
    <col min="10" max="10" width="11.28515625" style="146" bestFit="1" customWidth="1"/>
    <col min="11" max="11" width="8.140625" style="146" bestFit="1" customWidth="1"/>
    <col min="12" max="12" width="12.5703125" style="146" bestFit="1" customWidth="1"/>
    <col min="13" max="13" width="12" style="146" bestFit="1" customWidth="1"/>
    <col min="14" max="14" width="11.28515625" style="146" bestFit="1" customWidth="1"/>
    <col min="15" max="15" width="8.140625" style="146" bestFit="1" customWidth="1"/>
    <col min="16" max="16" width="11.28515625" style="146" bestFit="1" customWidth="1"/>
    <col min="17" max="17" width="10.7109375" style="146" bestFit="1" customWidth="1"/>
    <col min="18" max="18" width="4" style="146" bestFit="1" customWidth="1"/>
    <col min="19" max="19" width="12" style="59" bestFit="1" customWidth="1"/>
    <col min="20" max="20" width="10.7109375" style="146" customWidth="1"/>
    <col min="21" max="27" width="10.140625" style="146" bestFit="1" customWidth="1"/>
    <col min="28" max="28" width="10.7109375" style="146" customWidth="1"/>
    <col min="29" max="29" width="5.28515625" style="146" bestFit="1" customWidth="1"/>
    <col min="30" max="30" width="6.85546875" style="146" bestFit="1" customWidth="1"/>
    <col min="31" max="31" width="8.140625" style="146" bestFit="1" customWidth="1"/>
    <col min="32" max="32" width="10.7109375" style="146" customWidth="1"/>
    <col min="33" max="35" width="10.140625" style="146" bestFit="1" customWidth="1"/>
    <col min="36" max="16384" width="9.140625" style="146"/>
  </cols>
  <sheetData>
    <row r="1" spans="1:35" ht="19.5" thickBot="1" x14ac:dyDescent="0.3">
      <c r="A1" s="410" t="s">
        <v>253</v>
      </c>
      <c r="B1" s="410"/>
      <c r="C1" s="410"/>
      <c r="D1" s="410"/>
      <c r="E1" s="410"/>
      <c r="F1" s="410"/>
      <c r="G1" s="410"/>
      <c r="H1" s="410"/>
      <c r="I1" s="410"/>
      <c r="J1" s="410"/>
      <c r="K1" s="410"/>
      <c r="L1" s="410"/>
      <c r="M1" s="410"/>
      <c r="N1" s="410"/>
      <c r="O1" s="410"/>
      <c r="P1" s="410"/>
      <c r="Q1" s="410"/>
      <c r="R1" s="145"/>
      <c r="S1" s="410" t="s">
        <v>254</v>
      </c>
      <c r="T1" s="410"/>
      <c r="U1" s="410"/>
      <c r="V1" s="410"/>
      <c r="W1" s="410"/>
      <c r="X1" s="410"/>
      <c r="Y1" s="410"/>
      <c r="Z1" s="410"/>
      <c r="AA1" s="410"/>
      <c r="AB1" s="410"/>
      <c r="AC1" s="410"/>
      <c r="AD1" s="410"/>
      <c r="AE1" s="410"/>
      <c r="AF1" s="410"/>
      <c r="AG1" s="410"/>
      <c r="AH1" s="410"/>
      <c r="AI1" s="410"/>
    </row>
    <row r="2" spans="1:35" ht="19.5" thickTop="1" x14ac:dyDescent="0.25">
      <c r="A2" s="147"/>
      <c r="B2" s="147"/>
      <c r="C2" s="148"/>
      <c r="D2" s="147"/>
      <c r="E2" s="148"/>
      <c r="F2" s="147"/>
      <c r="G2" s="147"/>
      <c r="H2" s="147"/>
      <c r="I2" s="147"/>
      <c r="J2" s="147"/>
      <c r="K2" s="147"/>
      <c r="L2" s="147"/>
      <c r="M2" s="147"/>
      <c r="N2" s="147"/>
      <c r="O2" s="147"/>
      <c r="P2" s="147"/>
      <c r="Q2" s="147"/>
      <c r="R2" s="145"/>
      <c r="S2" s="147"/>
      <c r="T2" s="147"/>
      <c r="U2" s="147"/>
      <c r="V2" s="147"/>
      <c r="W2" s="147"/>
      <c r="X2" s="147"/>
      <c r="Y2" s="147"/>
      <c r="Z2" s="147"/>
      <c r="AA2" s="147"/>
      <c r="AB2" s="147"/>
      <c r="AC2" s="147"/>
      <c r="AD2" s="147"/>
      <c r="AE2" s="147"/>
      <c r="AF2" s="147"/>
      <c r="AG2" s="147"/>
      <c r="AH2" s="147"/>
      <c r="AI2" s="147"/>
    </row>
    <row r="3" spans="1:35" x14ac:dyDescent="0.25">
      <c r="B3" s="148"/>
      <c r="C3" s="148"/>
      <c r="D3" s="148"/>
      <c r="E3" s="148"/>
      <c r="F3" s="148"/>
      <c r="G3" s="148"/>
      <c r="H3" s="148"/>
      <c r="I3" s="148"/>
      <c r="J3" s="148"/>
      <c r="K3" s="148"/>
      <c r="L3" s="148"/>
      <c r="M3" s="148"/>
      <c r="N3" s="148"/>
      <c r="O3" s="148"/>
      <c r="P3" s="148"/>
      <c r="Q3" s="148"/>
      <c r="R3" s="145"/>
      <c r="S3" s="149" t="s">
        <v>255</v>
      </c>
      <c r="T3" s="150" t="s">
        <v>39</v>
      </c>
      <c r="U3" s="150" t="s">
        <v>40</v>
      </c>
      <c r="V3" s="150" t="s">
        <v>256</v>
      </c>
      <c r="W3" s="150" t="s">
        <v>257</v>
      </c>
      <c r="X3" s="150" t="s">
        <v>258</v>
      </c>
      <c r="Y3" s="150" t="s">
        <v>259</v>
      </c>
      <c r="Z3" s="150" t="s">
        <v>42</v>
      </c>
      <c r="AA3" s="150" t="s">
        <v>43</v>
      </c>
    </row>
    <row r="4" spans="1:35" x14ac:dyDescent="0.25">
      <c r="B4" s="148"/>
      <c r="C4" s="148"/>
      <c r="D4" s="148"/>
      <c r="E4" s="148"/>
      <c r="F4" s="148"/>
      <c r="G4" s="148"/>
      <c r="H4" s="148"/>
      <c r="I4" s="148"/>
      <c r="J4" s="148"/>
      <c r="K4" s="148"/>
      <c r="L4" s="148"/>
      <c r="M4" s="148"/>
      <c r="N4" s="148"/>
      <c r="O4" s="148"/>
      <c r="P4" s="148"/>
      <c r="Q4" s="148"/>
      <c r="R4" s="145"/>
      <c r="S4" s="149" t="s">
        <v>260</v>
      </c>
      <c r="T4" s="151">
        <f>'1,2,3 - PERS_1'!B11</f>
        <v>0</v>
      </c>
      <c r="U4" s="151">
        <f>'1,2,3 - PERS_2-3'!B11</f>
        <v>0</v>
      </c>
      <c r="V4" s="151"/>
      <c r="W4" s="151">
        <f>'1,2,3 - PSERS'!B12</f>
        <v>0</v>
      </c>
      <c r="X4" s="151"/>
      <c r="Y4" s="151"/>
      <c r="Z4" s="151">
        <f>'1,2,3 - LEOFF_1'!B11</f>
        <v>0</v>
      </c>
      <c r="AA4" s="151">
        <f>'1,2,3 - LEOFF_2'!B12</f>
        <v>0</v>
      </c>
    </row>
    <row r="5" spans="1:35" x14ac:dyDescent="0.25">
      <c r="B5" s="148"/>
      <c r="C5" s="148"/>
      <c r="D5" s="148"/>
      <c r="E5" s="148"/>
      <c r="F5" s="148"/>
      <c r="G5" s="148"/>
      <c r="H5" s="148"/>
      <c r="I5" s="148"/>
      <c r="J5" s="148"/>
      <c r="K5" s="148"/>
      <c r="L5" s="148"/>
      <c r="M5" s="148"/>
      <c r="N5" s="148"/>
      <c r="O5" s="148"/>
      <c r="P5" s="148"/>
      <c r="Q5" s="148"/>
      <c r="R5" s="145"/>
    </row>
    <row r="6" spans="1:35" x14ac:dyDescent="0.25">
      <c r="A6" s="400" t="s">
        <v>261</v>
      </c>
      <c r="B6" s="400"/>
      <c r="C6" s="400"/>
      <c r="D6" s="400"/>
      <c r="E6" s="400"/>
      <c r="F6" s="400"/>
      <c r="G6" s="400"/>
      <c r="H6" s="400"/>
      <c r="I6" s="400"/>
      <c r="J6" s="400"/>
      <c r="K6" s="400"/>
      <c r="L6" s="400"/>
      <c r="M6" s="400"/>
      <c r="N6" s="400"/>
      <c r="O6" s="400"/>
      <c r="P6" s="400"/>
      <c r="Q6" s="400"/>
      <c r="R6" s="145"/>
      <c r="S6" s="400" t="s">
        <v>262</v>
      </c>
      <c r="T6" s="400"/>
      <c r="U6" s="400"/>
      <c r="V6" s="400"/>
      <c r="W6" s="400"/>
      <c r="X6" s="400"/>
      <c r="Y6" s="400"/>
      <c r="Z6" s="400"/>
      <c r="AA6" s="400"/>
      <c r="AB6" s="400"/>
      <c r="AC6" s="400"/>
      <c r="AD6" s="400"/>
      <c r="AE6" s="400"/>
      <c r="AF6" s="400"/>
      <c r="AG6" s="400"/>
      <c r="AH6" s="400"/>
      <c r="AI6" s="400"/>
    </row>
    <row r="7" spans="1:35" x14ac:dyDescent="0.25">
      <c r="A7" s="152" t="s">
        <v>152</v>
      </c>
      <c r="B7" s="300" t="s">
        <v>39</v>
      </c>
      <c r="C7" s="176"/>
      <c r="D7" s="299" t="s">
        <v>40</v>
      </c>
      <c r="E7" s="172"/>
      <c r="F7" s="300" t="s">
        <v>256</v>
      </c>
      <c r="G7" s="177"/>
      <c r="H7" s="299" t="s">
        <v>257</v>
      </c>
      <c r="I7" s="172"/>
      <c r="J7" s="300" t="s">
        <v>258</v>
      </c>
      <c r="K7" s="177"/>
      <c r="L7" s="299" t="s">
        <v>259</v>
      </c>
      <c r="M7" s="172"/>
      <c r="N7" s="153" t="s">
        <v>42</v>
      </c>
      <c r="O7" s="177"/>
      <c r="P7" s="299" t="s">
        <v>43</v>
      </c>
      <c r="Q7" s="172"/>
      <c r="R7" s="145"/>
      <c r="S7" s="152" t="s">
        <v>152</v>
      </c>
      <c r="T7" s="300" t="s">
        <v>39</v>
      </c>
      <c r="U7" s="169"/>
      <c r="V7" s="299" t="s">
        <v>40</v>
      </c>
      <c r="W7" s="172"/>
      <c r="X7" s="300" t="s">
        <v>256</v>
      </c>
      <c r="Y7" s="176"/>
      <c r="Z7" s="299" t="s">
        <v>257</v>
      </c>
      <c r="AA7" s="172"/>
      <c r="AB7" s="300" t="s">
        <v>258</v>
      </c>
      <c r="AC7" s="176"/>
      <c r="AD7" s="299" t="s">
        <v>259</v>
      </c>
      <c r="AE7" s="172"/>
      <c r="AF7" s="153" t="s">
        <v>42</v>
      </c>
      <c r="AG7" s="176"/>
      <c r="AH7" s="299" t="s">
        <v>43</v>
      </c>
      <c r="AI7" s="172"/>
    </row>
    <row r="8" spans="1:35" x14ac:dyDescent="0.25">
      <c r="A8" s="154">
        <v>2024</v>
      </c>
      <c r="B8" s="155">
        <v>-175193532</v>
      </c>
      <c r="C8" s="169"/>
      <c r="D8" s="295">
        <v>-1075522311</v>
      </c>
      <c r="E8" s="173"/>
      <c r="F8" s="156">
        <v>-156728002</v>
      </c>
      <c r="G8" s="169"/>
      <c r="H8" s="295">
        <v>-20841494</v>
      </c>
      <c r="I8" s="173"/>
      <c r="J8" s="156">
        <v>-128127095</v>
      </c>
      <c r="K8" s="169"/>
      <c r="L8" s="295">
        <v>-412936007</v>
      </c>
      <c r="M8" s="173"/>
      <c r="N8" s="156">
        <v>-134937998</v>
      </c>
      <c r="O8" s="169"/>
      <c r="P8" s="295">
        <v>-355848678</v>
      </c>
      <c r="Q8" s="173"/>
      <c r="R8" s="145"/>
      <c r="S8" s="154">
        <f>A8</f>
        <v>2024</v>
      </c>
      <c r="T8" s="156">
        <f>T$4*B8</f>
        <v>0</v>
      </c>
      <c r="U8" s="169"/>
      <c r="V8" s="295">
        <f>U$4*D8</f>
        <v>0</v>
      </c>
      <c r="W8" s="173"/>
      <c r="X8" s="156">
        <f>V$4*F8</f>
        <v>0</v>
      </c>
      <c r="Y8" s="169"/>
      <c r="Z8" s="295">
        <f>W$4*H8</f>
        <v>0</v>
      </c>
      <c r="AA8" s="173"/>
      <c r="AB8" s="156">
        <f>X$4*J8</f>
        <v>0</v>
      </c>
      <c r="AC8" s="169"/>
      <c r="AD8" s="295">
        <f>Y$4*L8</f>
        <v>0</v>
      </c>
      <c r="AE8" s="173"/>
      <c r="AF8" s="156">
        <f>Z$4*N8</f>
        <v>0</v>
      </c>
      <c r="AG8" s="169"/>
      <c r="AH8" s="295">
        <f>AA$4*P8</f>
        <v>0</v>
      </c>
      <c r="AI8" s="173"/>
    </row>
    <row r="9" spans="1:35" x14ac:dyDescent="0.25">
      <c r="A9" s="154">
        <f>A8+1</f>
        <v>2025</v>
      </c>
      <c r="B9" s="156">
        <v>-220326710</v>
      </c>
      <c r="C9" s="169"/>
      <c r="D9" s="295">
        <v>-1320694980</v>
      </c>
      <c r="E9" s="173"/>
      <c r="F9" s="156">
        <v>-192131176</v>
      </c>
      <c r="G9" s="169"/>
      <c r="H9" s="295">
        <v>-25084639</v>
      </c>
      <c r="I9" s="173"/>
      <c r="J9" s="156">
        <v>-161979169</v>
      </c>
      <c r="K9" s="169"/>
      <c r="L9" s="295">
        <v>-505028499</v>
      </c>
      <c r="M9" s="173"/>
      <c r="N9" s="156">
        <v>-169329370</v>
      </c>
      <c r="O9" s="169"/>
      <c r="P9" s="295">
        <v>-437809432</v>
      </c>
      <c r="Q9" s="173"/>
      <c r="R9" s="145"/>
      <c r="S9" s="154">
        <f>+S8+1</f>
        <v>2025</v>
      </c>
      <c r="T9" s="156">
        <f>T$4*B9</f>
        <v>0</v>
      </c>
      <c r="U9" s="169"/>
      <c r="V9" s="295">
        <f>U$4*D9</f>
        <v>0</v>
      </c>
      <c r="W9" s="173"/>
      <c r="X9" s="156">
        <f>V$4*F9</f>
        <v>0</v>
      </c>
      <c r="Y9" s="169"/>
      <c r="Z9" s="295">
        <f>W$4*H9</f>
        <v>0</v>
      </c>
      <c r="AA9" s="173"/>
      <c r="AB9" s="156">
        <f>X$4*J9</f>
        <v>0</v>
      </c>
      <c r="AC9" s="169"/>
      <c r="AD9" s="295">
        <f>Y$4*L9</f>
        <v>0</v>
      </c>
      <c r="AE9" s="173"/>
      <c r="AF9" s="156">
        <f>Z$4*N9</f>
        <v>0</v>
      </c>
      <c r="AG9" s="169"/>
      <c r="AH9" s="295">
        <f>AA$4*P9</f>
        <v>0</v>
      </c>
      <c r="AI9" s="173"/>
    </row>
    <row r="10" spans="1:35" x14ac:dyDescent="0.25">
      <c r="A10" s="154">
        <f t="shared" ref="A10:A11" si="0">A9+1</f>
        <v>2026</v>
      </c>
      <c r="B10" s="156">
        <v>135849985</v>
      </c>
      <c r="C10" s="169"/>
      <c r="D10" s="295">
        <v>850073623</v>
      </c>
      <c r="E10" s="173"/>
      <c r="F10" s="156">
        <v>125402940</v>
      </c>
      <c r="G10" s="169"/>
      <c r="H10" s="295">
        <v>17653205</v>
      </c>
      <c r="I10" s="173"/>
      <c r="J10" s="156">
        <v>103519932</v>
      </c>
      <c r="K10" s="169"/>
      <c r="L10" s="295">
        <v>329908305</v>
      </c>
      <c r="M10" s="173"/>
      <c r="N10" s="156">
        <v>105040937</v>
      </c>
      <c r="O10" s="169"/>
      <c r="P10" s="295">
        <v>284411382</v>
      </c>
      <c r="Q10" s="173"/>
      <c r="R10" s="145"/>
      <c r="S10" s="154">
        <f t="shared" ref="S10:S11" si="1">+S9+1</f>
        <v>2026</v>
      </c>
      <c r="T10" s="156">
        <f>T$4*B10</f>
        <v>0</v>
      </c>
      <c r="U10" s="169"/>
      <c r="V10" s="295">
        <f>U$4*D10</f>
        <v>0</v>
      </c>
      <c r="W10" s="173"/>
      <c r="X10" s="156">
        <f>V$4*F10</f>
        <v>0</v>
      </c>
      <c r="Y10" s="169"/>
      <c r="Z10" s="295">
        <f>W$4*H10</f>
        <v>0</v>
      </c>
      <c r="AA10" s="173"/>
      <c r="AB10" s="156">
        <f>X$4*J10</f>
        <v>0</v>
      </c>
      <c r="AC10" s="169"/>
      <c r="AD10" s="295">
        <f>Y$4*L10</f>
        <v>0</v>
      </c>
      <c r="AE10" s="173"/>
      <c r="AF10" s="156">
        <f>Z$4*N10</f>
        <v>0</v>
      </c>
      <c r="AG10" s="169"/>
      <c r="AH10" s="295">
        <f>AA$4*P10</f>
        <v>0</v>
      </c>
      <c r="AI10" s="173"/>
    </row>
    <row r="11" spans="1:35" ht="15.75" thickBot="1" x14ac:dyDescent="0.3">
      <c r="A11" s="157">
        <f t="shared" si="0"/>
        <v>2027</v>
      </c>
      <c r="B11" s="158">
        <v>2168182</v>
      </c>
      <c r="C11" s="170"/>
      <c r="D11" s="297">
        <v>1512192</v>
      </c>
      <c r="E11" s="174"/>
      <c r="F11" s="158">
        <v>-80529</v>
      </c>
      <c r="G11" s="170"/>
      <c r="H11" s="297">
        <v>-264683</v>
      </c>
      <c r="I11" s="174"/>
      <c r="J11" s="158">
        <v>3237801</v>
      </c>
      <c r="K11" s="170"/>
      <c r="L11" s="297">
        <v>-1009929</v>
      </c>
      <c r="M11" s="174"/>
      <c r="N11" s="158">
        <v>2419016</v>
      </c>
      <c r="O11" s="170"/>
      <c r="P11" s="297">
        <v>1708629</v>
      </c>
      <c r="Q11" s="174"/>
      <c r="R11" s="145"/>
      <c r="S11" s="157">
        <f t="shared" si="1"/>
        <v>2027</v>
      </c>
      <c r="T11" s="158">
        <f>T$4*B11</f>
        <v>0</v>
      </c>
      <c r="U11" s="170"/>
      <c r="V11" s="297">
        <f>U$4*D11</f>
        <v>0</v>
      </c>
      <c r="W11" s="174"/>
      <c r="X11" s="158">
        <f>V$4*F11</f>
        <v>0</v>
      </c>
      <c r="Y11" s="170"/>
      <c r="Z11" s="297">
        <f>W$4*H11</f>
        <v>0</v>
      </c>
      <c r="AA11" s="174"/>
      <c r="AB11" s="158">
        <f>X$4*J11</f>
        <v>0</v>
      </c>
      <c r="AC11" s="170"/>
      <c r="AD11" s="297">
        <f>Y$4*L11</f>
        <v>0</v>
      </c>
      <c r="AE11" s="174"/>
      <c r="AF11" s="158">
        <f>Z$4*N11</f>
        <v>0</v>
      </c>
      <c r="AG11" s="170"/>
      <c r="AH11" s="297">
        <f>AA$4*P11</f>
        <v>0</v>
      </c>
      <c r="AI11" s="174"/>
    </row>
    <row r="12" spans="1:35" x14ac:dyDescent="0.25">
      <c r="A12" s="159" t="s">
        <v>263</v>
      </c>
      <c r="B12" s="160">
        <f>SUM(B8:B11)</f>
        <v>-257502075</v>
      </c>
      <c r="C12" s="171"/>
      <c r="D12" s="298">
        <f>SUM(D8:D11)</f>
        <v>-1544631476</v>
      </c>
      <c r="E12" s="175"/>
      <c r="F12" s="160">
        <f>SUM(F8:F11)</f>
        <v>-223536767</v>
      </c>
      <c r="G12" s="171"/>
      <c r="H12" s="298">
        <f>SUM(H8:H11)</f>
        <v>-28537611</v>
      </c>
      <c r="I12" s="175"/>
      <c r="J12" s="160">
        <f>SUM(J8:J11)</f>
        <v>-183348531</v>
      </c>
      <c r="K12" s="171"/>
      <c r="L12" s="298">
        <f>SUM(L8:L11)</f>
        <v>-589066130</v>
      </c>
      <c r="M12" s="175"/>
      <c r="N12" s="160">
        <f>SUM(N8:N11)</f>
        <v>-196807415</v>
      </c>
      <c r="O12" s="171"/>
      <c r="P12" s="298">
        <f>SUM(P8:P11)</f>
        <v>-507538099</v>
      </c>
      <c r="Q12" s="175"/>
      <c r="R12" s="145"/>
      <c r="S12" s="159" t="s">
        <v>263</v>
      </c>
      <c r="T12" s="160">
        <f>SUM(T8:T11)</f>
        <v>0</v>
      </c>
      <c r="U12" s="171"/>
      <c r="V12" s="298">
        <f>SUM(V8:V11)</f>
        <v>0</v>
      </c>
      <c r="W12" s="175"/>
      <c r="X12" s="160">
        <f>SUM(X8:X11)</f>
        <v>0</v>
      </c>
      <c r="Y12" s="171"/>
      <c r="Z12" s="298">
        <f>SUM(Z8:Z11)</f>
        <v>0</v>
      </c>
      <c r="AA12" s="175"/>
      <c r="AB12" s="160">
        <f>SUM(AB8:AB11)</f>
        <v>0</v>
      </c>
      <c r="AC12" s="171"/>
      <c r="AD12" s="298">
        <f>SUM(AD8:AD11)</f>
        <v>0</v>
      </c>
      <c r="AE12" s="175"/>
      <c r="AF12" s="160">
        <f>SUM(AF8:AF11)</f>
        <v>0</v>
      </c>
      <c r="AG12" s="171"/>
      <c r="AH12" s="298">
        <f>SUM(AH8:AH11)</f>
        <v>0</v>
      </c>
      <c r="AI12" s="175"/>
    </row>
    <row r="13" spans="1:35" x14ac:dyDescent="0.25">
      <c r="R13" s="145"/>
    </row>
    <row r="14" spans="1:35" x14ac:dyDescent="0.25">
      <c r="A14" s="400" t="s">
        <v>264</v>
      </c>
      <c r="B14" s="400"/>
      <c r="C14" s="400"/>
      <c r="D14" s="400"/>
      <c r="E14" s="400"/>
      <c r="F14" s="400"/>
      <c r="G14" s="400"/>
      <c r="H14" s="400"/>
      <c r="I14" s="400"/>
      <c r="J14" s="400"/>
      <c r="K14" s="400"/>
      <c r="L14" s="400"/>
      <c r="M14" s="400"/>
      <c r="N14" s="400"/>
      <c r="O14" s="400"/>
      <c r="P14" s="400"/>
      <c r="Q14" s="400"/>
      <c r="R14" s="145"/>
      <c r="S14" s="400" t="s">
        <v>265</v>
      </c>
      <c r="T14" s="400"/>
      <c r="U14" s="400"/>
      <c r="V14" s="400"/>
      <c r="W14" s="400"/>
      <c r="X14" s="400"/>
      <c r="Y14" s="400"/>
      <c r="Z14" s="400"/>
      <c r="AA14" s="400"/>
      <c r="AB14" s="400"/>
      <c r="AC14" s="400"/>
      <c r="AD14" s="400"/>
      <c r="AE14" s="400"/>
      <c r="AF14" s="400"/>
      <c r="AG14" s="400"/>
      <c r="AH14" s="400"/>
      <c r="AI14" s="400"/>
    </row>
    <row r="15" spans="1:35" x14ac:dyDescent="0.25">
      <c r="A15" s="398" t="s">
        <v>152</v>
      </c>
      <c r="B15" s="409" t="s">
        <v>39</v>
      </c>
      <c r="C15" s="409"/>
      <c r="D15" s="405" t="s">
        <v>40</v>
      </c>
      <c r="E15" s="405"/>
      <c r="F15" s="409" t="s">
        <v>256</v>
      </c>
      <c r="G15" s="409"/>
      <c r="H15" s="405" t="s">
        <v>257</v>
      </c>
      <c r="I15" s="405"/>
      <c r="J15" s="409" t="s">
        <v>258</v>
      </c>
      <c r="K15" s="409"/>
      <c r="L15" s="405" t="s">
        <v>259</v>
      </c>
      <c r="M15" s="405"/>
      <c r="N15" s="409" t="s">
        <v>42</v>
      </c>
      <c r="O15" s="409"/>
      <c r="P15" s="405" t="s">
        <v>43</v>
      </c>
      <c r="Q15" s="405"/>
      <c r="R15" s="145"/>
      <c r="S15" s="398" t="s">
        <v>152</v>
      </c>
      <c r="T15" s="409" t="s">
        <v>39</v>
      </c>
      <c r="U15" s="409"/>
      <c r="V15" s="405" t="s">
        <v>40</v>
      </c>
      <c r="W15" s="405"/>
      <c r="X15" s="409" t="s">
        <v>256</v>
      </c>
      <c r="Y15" s="409"/>
      <c r="Z15" s="405" t="s">
        <v>257</v>
      </c>
      <c r="AA15" s="405"/>
      <c r="AB15" s="409" t="s">
        <v>258</v>
      </c>
      <c r="AC15" s="409"/>
      <c r="AD15" s="405" t="s">
        <v>259</v>
      </c>
      <c r="AE15" s="405"/>
      <c r="AF15" s="409" t="s">
        <v>42</v>
      </c>
      <c r="AG15" s="409"/>
      <c r="AH15" s="405" t="s">
        <v>43</v>
      </c>
      <c r="AI15" s="405"/>
    </row>
    <row r="16" spans="1:35" x14ac:dyDescent="0.25">
      <c r="A16" s="399"/>
      <c r="B16" s="300" t="s">
        <v>266</v>
      </c>
      <c r="C16" s="300" t="s">
        <v>267</v>
      </c>
      <c r="D16" s="299" t="s">
        <v>266</v>
      </c>
      <c r="E16" s="299" t="s">
        <v>267</v>
      </c>
      <c r="F16" s="300" t="s">
        <v>266</v>
      </c>
      <c r="G16" s="300" t="s">
        <v>267</v>
      </c>
      <c r="H16" s="299" t="s">
        <v>266</v>
      </c>
      <c r="I16" s="299" t="s">
        <v>267</v>
      </c>
      <c r="J16" s="300" t="s">
        <v>266</v>
      </c>
      <c r="K16" s="300" t="s">
        <v>267</v>
      </c>
      <c r="L16" s="299" t="s">
        <v>266</v>
      </c>
      <c r="M16" s="299" t="s">
        <v>267</v>
      </c>
      <c r="N16" s="300" t="s">
        <v>266</v>
      </c>
      <c r="O16" s="300" t="s">
        <v>267</v>
      </c>
      <c r="P16" s="299" t="s">
        <v>266</v>
      </c>
      <c r="Q16" s="299" t="s">
        <v>267</v>
      </c>
      <c r="R16" s="145"/>
      <c r="S16" s="399"/>
      <c r="T16" s="409" t="s">
        <v>268</v>
      </c>
      <c r="U16" s="409"/>
      <c r="V16" s="299" t="s">
        <v>266</v>
      </c>
      <c r="W16" s="299" t="s">
        <v>267</v>
      </c>
      <c r="X16" s="300" t="s">
        <v>266</v>
      </c>
      <c r="Y16" s="300" t="s">
        <v>267</v>
      </c>
      <c r="Z16" s="299" t="s">
        <v>266</v>
      </c>
      <c r="AA16" s="299" t="s">
        <v>267</v>
      </c>
      <c r="AB16" s="409" t="s">
        <v>268</v>
      </c>
      <c r="AC16" s="409"/>
      <c r="AD16" s="299" t="s">
        <v>266</v>
      </c>
      <c r="AE16" s="299" t="s">
        <v>267</v>
      </c>
      <c r="AF16" s="409" t="s">
        <v>268</v>
      </c>
      <c r="AG16" s="409"/>
      <c r="AH16" s="299" t="s">
        <v>266</v>
      </c>
      <c r="AI16" s="299" t="s">
        <v>267</v>
      </c>
    </row>
    <row r="17" spans="1:35" x14ac:dyDescent="0.25">
      <c r="A17" s="154">
        <f>A8</f>
        <v>2024</v>
      </c>
      <c r="B17" s="156">
        <v>0</v>
      </c>
      <c r="C17" s="156">
        <v>0</v>
      </c>
      <c r="D17" s="295">
        <v>-38162402</v>
      </c>
      <c r="E17" s="295">
        <v>203037468</v>
      </c>
      <c r="F17" s="156">
        <v>0</v>
      </c>
      <c r="G17" s="156">
        <v>105710042</v>
      </c>
      <c r="H17" s="295">
        <v>-2893991</v>
      </c>
      <c r="I17" s="295">
        <v>3963343</v>
      </c>
      <c r="J17" s="156">
        <v>0</v>
      </c>
      <c r="K17" s="156">
        <v>0</v>
      </c>
      <c r="L17" s="295">
        <v>-2471952</v>
      </c>
      <c r="M17" s="295">
        <v>169938472</v>
      </c>
      <c r="N17" s="156">
        <v>0</v>
      </c>
      <c r="O17" s="156">
        <v>0</v>
      </c>
      <c r="P17" s="295">
        <v>-5481614</v>
      </c>
      <c r="Q17" s="295">
        <v>126060785</v>
      </c>
      <c r="R17" s="145"/>
      <c r="S17" s="154">
        <f>+A8</f>
        <v>2024</v>
      </c>
      <c r="T17" s="169"/>
      <c r="U17" s="169"/>
      <c r="V17" s="295">
        <f t="shared" ref="V17:V22" si="2">U$4*D17</f>
        <v>0</v>
      </c>
      <c r="W17" s="295">
        <f>U$4*E17</f>
        <v>0</v>
      </c>
      <c r="X17" s="156">
        <f>V$4*F17</f>
        <v>0</v>
      </c>
      <c r="Y17" s="156">
        <f>V$4*G17</f>
        <v>0</v>
      </c>
      <c r="Z17" s="295">
        <f>W$4*H17</f>
        <v>0</v>
      </c>
      <c r="AA17" s="295">
        <f>W$4*I17</f>
        <v>0</v>
      </c>
      <c r="AB17" s="169"/>
      <c r="AC17" s="169"/>
      <c r="AD17" s="295">
        <f>Y$4*L17</f>
        <v>0</v>
      </c>
      <c r="AE17" s="295">
        <f>Y$4*M17</f>
        <v>0</v>
      </c>
      <c r="AF17" s="169"/>
      <c r="AG17" s="169"/>
      <c r="AH17" s="295">
        <f>AA$4*P17</f>
        <v>0</v>
      </c>
      <c r="AI17" s="295">
        <f>AA$4*Q17</f>
        <v>0</v>
      </c>
    </row>
    <row r="18" spans="1:35" x14ac:dyDescent="0.25">
      <c r="A18" s="154">
        <f>A17+1</f>
        <v>2025</v>
      </c>
      <c r="B18" s="156">
        <v>0</v>
      </c>
      <c r="C18" s="156">
        <v>0</v>
      </c>
      <c r="D18" s="161">
        <v>-7632481</v>
      </c>
      <c r="E18" s="295">
        <v>193720516</v>
      </c>
      <c r="F18" s="156">
        <v>0</v>
      </c>
      <c r="G18" s="156">
        <v>91335462</v>
      </c>
      <c r="H18" s="295">
        <v>-2893991</v>
      </c>
      <c r="I18" s="295">
        <v>3963343</v>
      </c>
      <c r="J18" s="156">
        <v>0</v>
      </c>
      <c r="K18" s="156">
        <v>0</v>
      </c>
      <c r="L18" s="295">
        <v>-2471952</v>
      </c>
      <c r="M18" s="295">
        <v>169938472</v>
      </c>
      <c r="N18" s="156">
        <v>0</v>
      </c>
      <c r="O18" s="156">
        <v>0</v>
      </c>
      <c r="P18" s="295">
        <v>-5481614</v>
      </c>
      <c r="Q18" s="295">
        <v>126060785</v>
      </c>
      <c r="R18" s="145"/>
      <c r="S18" s="154">
        <f>+S17+1</f>
        <v>2025</v>
      </c>
      <c r="T18" s="169"/>
      <c r="U18" s="169"/>
      <c r="V18" s="295">
        <f t="shared" si="2"/>
        <v>0</v>
      </c>
      <c r="W18" s="295">
        <f t="shared" ref="W18:W22" si="3">U$4*E18</f>
        <v>0</v>
      </c>
      <c r="X18" s="156">
        <f t="shared" ref="X18:X22" si="4">V$4*F18</f>
        <v>0</v>
      </c>
      <c r="Y18" s="156">
        <f t="shared" ref="Y18:Y22" si="5">V$4*G18</f>
        <v>0</v>
      </c>
      <c r="Z18" s="295">
        <f t="shared" ref="Z18:Z22" si="6">W$4*H18</f>
        <v>0</v>
      </c>
      <c r="AA18" s="295">
        <f t="shared" ref="AA18:AA22" si="7">W$4*I18</f>
        <v>0</v>
      </c>
      <c r="AB18" s="169"/>
      <c r="AC18" s="169"/>
      <c r="AD18" s="295">
        <f t="shared" ref="AD18:AD22" si="8">Y$4*L18</f>
        <v>0</v>
      </c>
      <c r="AE18" s="295">
        <f t="shared" ref="AE18:AE22" si="9">Y$4*M18</f>
        <v>0</v>
      </c>
      <c r="AF18" s="169"/>
      <c r="AG18" s="169"/>
      <c r="AH18" s="295">
        <f t="shared" ref="AH18:AH22" si="10">AA$4*P18</f>
        <v>0</v>
      </c>
      <c r="AI18" s="295">
        <f t="shared" ref="AI18:AI22" si="11">AA$4*Q18</f>
        <v>0</v>
      </c>
    </row>
    <row r="19" spans="1:35" x14ac:dyDescent="0.25">
      <c r="A19" s="154">
        <f>A18+1</f>
        <v>2026</v>
      </c>
      <c r="B19" s="156">
        <v>0</v>
      </c>
      <c r="C19" s="156">
        <v>0</v>
      </c>
      <c r="D19" s="161">
        <v>0</v>
      </c>
      <c r="E19" s="295">
        <v>172364216</v>
      </c>
      <c r="F19" s="156">
        <v>0</v>
      </c>
      <c r="G19" s="156">
        <v>69615584</v>
      </c>
      <c r="H19" s="295">
        <v>-2893991</v>
      </c>
      <c r="I19" s="295">
        <v>3963343</v>
      </c>
      <c r="J19" s="156">
        <v>0</v>
      </c>
      <c r="K19" s="156">
        <v>0</v>
      </c>
      <c r="L19" s="295">
        <v>-2471952</v>
      </c>
      <c r="M19" s="295">
        <v>166394240</v>
      </c>
      <c r="N19" s="156">
        <v>0</v>
      </c>
      <c r="O19" s="156">
        <v>0</v>
      </c>
      <c r="P19" s="295">
        <v>-5481614</v>
      </c>
      <c r="Q19" s="295">
        <v>126060785</v>
      </c>
      <c r="R19" s="145"/>
      <c r="S19" s="154">
        <f t="shared" ref="S19:S21" si="12">+S18+1</f>
        <v>2026</v>
      </c>
      <c r="T19" s="169"/>
      <c r="U19" s="169"/>
      <c r="V19" s="295">
        <f t="shared" si="2"/>
        <v>0</v>
      </c>
      <c r="W19" s="295">
        <f t="shared" si="3"/>
        <v>0</v>
      </c>
      <c r="X19" s="156">
        <f t="shared" si="4"/>
        <v>0</v>
      </c>
      <c r="Y19" s="156">
        <f t="shared" si="5"/>
        <v>0</v>
      </c>
      <c r="Z19" s="295">
        <f t="shared" si="6"/>
        <v>0</v>
      </c>
      <c r="AA19" s="295">
        <f t="shared" si="7"/>
        <v>0</v>
      </c>
      <c r="AB19" s="169"/>
      <c r="AC19" s="169"/>
      <c r="AD19" s="295">
        <f t="shared" si="8"/>
        <v>0</v>
      </c>
      <c r="AE19" s="295">
        <f t="shared" si="9"/>
        <v>0</v>
      </c>
      <c r="AF19" s="169"/>
      <c r="AG19" s="169"/>
      <c r="AH19" s="295">
        <f t="shared" si="10"/>
        <v>0</v>
      </c>
      <c r="AI19" s="295">
        <f t="shared" si="11"/>
        <v>0</v>
      </c>
    </row>
    <row r="20" spans="1:35" x14ac:dyDescent="0.25">
      <c r="A20" s="154">
        <f>A19+1</f>
        <v>2027</v>
      </c>
      <c r="B20" s="156">
        <v>0</v>
      </c>
      <c r="C20" s="156">
        <v>0</v>
      </c>
      <c r="D20" s="161">
        <v>0</v>
      </c>
      <c r="E20" s="295">
        <v>135665915</v>
      </c>
      <c r="F20" s="156">
        <v>0</v>
      </c>
      <c r="G20" s="156">
        <v>45308233</v>
      </c>
      <c r="H20" s="295">
        <v>-2893991</v>
      </c>
      <c r="I20" s="295">
        <v>3963343</v>
      </c>
      <c r="J20" s="156">
        <v>0</v>
      </c>
      <c r="K20" s="156">
        <v>0</v>
      </c>
      <c r="L20" s="295">
        <v>-2471952</v>
      </c>
      <c r="M20" s="295">
        <v>151225139</v>
      </c>
      <c r="N20" s="156">
        <v>0</v>
      </c>
      <c r="O20" s="156">
        <v>0</v>
      </c>
      <c r="P20" s="295">
        <v>-3288972</v>
      </c>
      <c r="Q20" s="295">
        <v>126060785</v>
      </c>
      <c r="R20" s="145"/>
      <c r="S20" s="154">
        <f t="shared" si="12"/>
        <v>2027</v>
      </c>
      <c r="T20" s="169"/>
      <c r="U20" s="169"/>
      <c r="V20" s="295">
        <f t="shared" si="2"/>
        <v>0</v>
      </c>
      <c r="W20" s="295">
        <f t="shared" si="3"/>
        <v>0</v>
      </c>
      <c r="X20" s="156">
        <f t="shared" si="4"/>
        <v>0</v>
      </c>
      <c r="Y20" s="156">
        <f t="shared" si="5"/>
        <v>0</v>
      </c>
      <c r="Z20" s="295">
        <f t="shared" si="6"/>
        <v>0</v>
      </c>
      <c r="AA20" s="295">
        <f t="shared" si="7"/>
        <v>0</v>
      </c>
      <c r="AB20" s="169"/>
      <c r="AC20" s="169"/>
      <c r="AD20" s="295">
        <f t="shared" si="8"/>
        <v>0</v>
      </c>
      <c r="AE20" s="295">
        <f t="shared" si="9"/>
        <v>0</v>
      </c>
      <c r="AF20" s="169"/>
      <c r="AG20" s="169"/>
      <c r="AH20" s="295">
        <f t="shared" si="10"/>
        <v>0</v>
      </c>
      <c r="AI20" s="295">
        <f t="shared" si="11"/>
        <v>0</v>
      </c>
    </row>
    <row r="21" spans="1:35" x14ac:dyDescent="0.25">
      <c r="A21" s="154">
        <f>A20+1</f>
        <v>2028</v>
      </c>
      <c r="B21" s="162">
        <v>0</v>
      </c>
      <c r="C21" s="162">
        <v>0</v>
      </c>
      <c r="D21" s="161">
        <v>0</v>
      </c>
      <c r="E21" s="295">
        <v>111753529</v>
      </c>
      <c r="F21" s="162">
        <v>0</v>
      </c>
      <c r="G21" s="162">
        <v>41153755</v>
      </c>
      <c r="H21" s="295">
        <v>-2893991</v>
      </c>
      <c r="I21" s="295">
        <v>3963343</v>
      </c>
      <c r="J21" s="162">
        <v>0</v>
      </c>
      <c r="K21" s="162">
        <v>0</v>
      </c>
      <c r="L21" s="295">
        <v>-2471952</v>
      </c>
      <c r="M21" s="295">
        <v>136903518</v>
      </c>
      <c r="N21" s="162">
        <v>0</v>
      </c>
      <c r="O21" s="162">
        <v>0</v>
      </c>
      <c r="P21" s="295">
        <v>0</v>
      </c>
      <c r="Q21" s="295">
        <v>122562217</v>
      </c>
      <c r="R21" s="145"/>
      <c r="S21" s="154">
        <f t="shared" si="12"/>
        <v>2028</v>
      </c>
      <c r="T21" s="169"/>
      <c r="U21" s="169"/>
      <c r="V21" s="295">
        <f t="shared" si="2"/>
        <v>0</v>
      </c>
      <c r="W21" s="295">
        <f t="shared" si="3"/>
        <v>0</v>
      </c>
      <c r="X21" s="156">
        <f t="shared" si="4"/>
        <v>0</v>
      </c>
      <c r="Y21" s="156">
        <f t="shared" si="5"/>
        <v>0</v>
      </c>
      <c r="Z21" s="295">
        <f t="shared" si="6"/>
        <v>0</v>
      </c>
      <c r="AA21" s="295">
        <f t="shared" si="7"/>
        <v>0</v>
      </c>
      <c r="AB21" s="169"/>
      <c r="AC21" s="169"/>
      <c r="AD21" s="295">
        <f t="shared" si="8"/>
        <v>0</v>
      </c>
      <c r="AE21" s="295">
        <f t="shared" si="9"/>
        <v>0</v>
      </c>
      <c r="AF21" s="169"/>
      <c r="AG21" s="169"/>
      <c r="AH21" s="295">
        <f t="shared" si="10"/>
        <v>0</v>
      </c>
      <c r="AI21" s="295">
        <f t="shared" si="11"/>
        <v>0</v>
      </c>
    </row>
    <row r="22" spans="1:35" ht="15.75" thickBot="1" x14ac:dyDescent="0.3">
      <c r="A22" s="157" t="s">
        <v>269</v>
      </c>
      <c r="B22" s="163">
        <v>0</v>
      </c>
      <c r="C22" s="163">
        <v>0</v>
      </c>
      <c r="D22" s="164">
        <v>0</v>
      </c>
      <c r="E22" s="164">
        <v>18355430</v>
      </c>
      <c r="F22" s="163">
        <v>0</v>
      </c>
      <c r="G22" s="163">
        <v>4076517</v>
      </c>
      <c r="H22" s="297">
        <v>-12815991</v>
      </c>
      <c r="I22" s="297">
        <v>13363730</v>
      </c>
      <c r="J22" s="163">
        <v>0</v>
      </c>
      <c r="K22" s="163">
        <v>0</v>
      </c>
      <c r="L22" s="164">
        <v>-4943904</v>
      </c>
      <c r="M22" s="164">
        <v>275084777</v>
      </c>
      <c r="N22" s="163">
        <v>0</v>
      </c>
      <c r="O22" s="163">
        <v>0</v>
      </c>
      <c r="P22" s="297">
        <v>0</v>
      </c>
      <c r="Q22" s="297">
        <v>352953925</v>
      </c>
      <c r="R22" s="145"/>
      <c r="S22" s="157" t="s">
        <v>269</v>
      </c>
      <c r="T22" s="170"/>
      <c r="U22" s="170"/>
      <c r="V22" s="297">
        <f t="shared" si="2"/>
        <v>0</v>
      </c>
      <c r="W22" s="297">
        <f t="shared" si="3"/>
        <v>0</v>
      </c>
      <c r="X22" s="158">
        <f t="shared" si="4"/>
        <v>0</v>
      </c>
      <c r="Y22" s="158">
        <f t="shared" si="5"/>
        <v>0</v>
      </c>
      <c r="Z22" s="297">
        <f t="shared" si="6"/>
        <v>0</v>
      </c>
      <c r="AA22" s="297">
        <f t="shared" si="7"/>
        <v>0</v>
      </c>
      <c r="AB22" s="170"/>
      <c r="AC22" s="170"/>
      <c r="AD22" s="297">
        <f t="shared" si="8"/>
        <v>0</v>
      </c>
      <c r="AE22" s="297">
        <f t="shared" si="9"/>
        <v>0</v>
      </c>
      <c r="AF22" s="170"/>
      <c r="AG22" s="170"/>
      <c r="AH22" s="297">
        <f t="shared" si="10"/>
        <v>0</v>
      </c>
      <c r="AI22" s="297">
        <f t="shared" si="11"/>
        <v>0</v>
      </c>
    </row>
    <row r="23" spans="1:35" x14ac:dyDescent="0.25">
      <c r="A23" s="159" t="s">
        <v>263</v>
      </c>
      <c r="B23" s="160">
        <f t="shared" ref="B23:Q23" si="13">SUM(B17:B22)</f>
        <v>0</v>
      </c>
      <c r="C23" s="160">
        <f t="shared" si="13"/>
        <v>0</v>
      </c>
      <c r="D23" s="298">
        <f t="shared" si="13"/>
        <v>-45794883</v>
      </c>
      <c r="E23" s="298">
        <f t="shared" si="13"/>
        <v>834897074</v>
      </c>
      <c r="F23" s="160">
        <f t="shared" si="13"/>
        <v>0</v>
      </c>
      <c r="G23" s="160">
        <f t="shared" si="13"/>
        <v>357199593</v>
      </c>
      <c r="H23" s="298">
        <f t="shared" si="13"/>
        <v>-27285946</v>
      </c>
      <c r="I23" s="298">
        <f t="shared" si="13"/>
        <v>33180445</v>
      </c>
      <c r="J23" s="160">
        <f t="shared" si="13"/>
        <v>0</v>
      </c>
      <c r="K23" s="160">
        <f t="shared" si="13"/>
        <v>0</v>
      </c>
      <c r="L23" s="298">
        <f t="shared" si="13"/>
        <v>-17303664</v>
      </c>
      <c r="M23" s="298">
        <f t="shared" si="13"/>
        <v>1069484618</v>
      </c>
      <c r="N23" s="160">
        <f t="shared" si="13"/>
        <v>0</v>
      </c>
      <c r="O23" s="160">
        <f t="shared" si="13"/>
        <v>0</v>
      </c>
      <c r="P23" s="298">
        <f t="shared" si="13"/>
        <v>-19733814</v>
      </c>
      <c r="Q23" s="298">
        <f t="shared" si="13"/>
        <v>979759282</v>
      </c>
      <c r="R23" s="145"/>
      <c r="S23" s="159" t="s">
        <v>263</v>
      </c>
      <c r="T23" s="171"/>
      <c r="U23" s="171"/>
      <c r="V23" s="298">
        <f t="shared" ref="V23:AA23" si="14">SUM(V17:V22)</f>
        <v>0</v>
      </c>
      <c r="W23" s="298">
        <f t="shared" si="14"/>
        <v>0</v>
      </c>
      <c r="X23" s="160">
        <f t="shared" si="14"/>
        <v>0</v>
      </c>
      <c r="Y23" s="160">
        <f t="shared" si="14"/>
        <v>0</v>
      </c>
      <c r="Z23" s="298">
        <f t="shared" si="14"/>
        <v>0</v>
      </c>
      <c r="AA23" s="298">
        <f t="shared" si="14"/>
        <v>0</v>
      </c>
      <c r="AB23" s="171"/>
      <c r="AC23" s="171"/>
      <c r="AD23" s="298">
        <f>SUM(AD17:AD22)</f>
        <v>0</v>
      </c>
      <c r="AE23" s="298">
        <f>SUM(AE17:AE22)</f>
        <v>0</v>
      </c>
      <c r="AF23" s="171"/>
      <c r="AG23" s="171"/>
      <c r="AH23" s="298">
        <f>SUM(AH17:AH22)</f>
        <v>0</v>
      </c>
      <c r="AI23" s="298">
        <f>SUM(AI17:AI22)</f>
        <v>0</v>
      </c>
    </row>
    <row r="24" spans="1:35" x14ac:dyDescent="0.25">
      <c r="R24" s="145"/>
    </row>
    <row r="25" spans="1:35" x14ac:dyDescent="0.25">
      <c r="A25" s="400" t="s">
        <v>75</v>
      </c>
      <c r="B25" s="400"/>
      <c r="C25" s="400"/>
      <c r="D25" s="400"/>
      <c r="E25" s="400"/>
      <c r="F25" s="400"/>
      <c r="G25" s="400"/>
      <c r="H25" s="400"/>
      <c r="I25" s="400"/>
      <c r="J25" s="400"/>
      <c r="K25" s="400"/>
      <c r="L25" s="400"/>
      <c r="M25" s="400"/>
      <c r="N25" s="400"/>
      <c r="O25" s="400"/>
      <c r="P25" s="400"/>
      <c r="Q25" s="400"/>
      <c r="R25" s="145"/>
      <c r="S25" s="400" t="s">
        <v>270</v>
      </c>
      <c r="T25" s="400"/>
      <c r="U25" s="400"/>
      <c r="V25" s="400"/>
      <c r="W25" s="400"/>
      <c r="X25" s="400"/>
      <c r="Y25" s="400"/>
      <c r="Z25" s="400"/>
      <c r="AA25" s="400"/>
      <c r="AB25" s="400"/>
      <c r="AC25" s="400"/>
      <c r="AD25" s="400"/>
      <c r="AE25" s="400"/>
      <c r="AF25" s="400"/>
      <c r="AG25" s="400"/>
      <c r="AH25" s="400"/>
      <c r="AI25" s="400"/>
    </row>
    <row r="26" spans="1:35" x14ac:dyDescent="0.25">
      <c r="A26" s="398" t="s">
        <v>152</v>
      </c>
      <c r="B26" s="409" t="s">
        <v>39</v>
      </c>
      <c r="C26" s="409"/>
      <c r="D26" s="405" t="s">
        <v>40</v>
      </c>
      <c r="E26" s="405"/>
      <c r="F26" s="409" t="s">
        <v>256</v>
      </c>
      <c r="G26" s="409"/>
      <c r="H26" s="405" t="s">
        <v>257</v>
      </c>
      <c r="I26" s="405"/>
      <c r="J26" s="409" t="s">
        <v>258</v>
      </c>
      <c r="K26" s="409"/>
      <c r="L26" s="405" t="s">
        <v>259</v>
      </c>
      <c r="M26" s="405"/>
      <c r="N26" s="409" t="s">
        <v>42</v>
      </c>
      <c r="O26" s="409"/>
      <c r="P26" s="405" t="s">
        <v>43</v>
      </c>
      <c r="Q26" s="405"/>
      <c r="R26" s="145"/>
      <c r="S26" s="398" t="s">
        <v>152</v>
      </c>
      <c r="T26" s="409" t="s">
        <v>39</v>
      </c>
      <c r="U26" s="409"/>
      <c r="V26" s="405" t="s">
        <v>40</v>
      </c>
      <c r="W26" s="405"/>
      <c r="X26" s="409" t="s">
        <v>256</v>
      </c>
      <c r="Y26" s="409"/>
      <c r="Z26" s="405" t="s">
        <v>257</v>
      </c>
      <c r="AA26" s="405"/>
      <c r="AB26" s="409" t="s">
        <v>258</v>
      </c>
      <c r="AC26" s="409"/>
      <c r="AD26" s="405" t="s">
        <v>259</v>
      </c>
      <c r="AE26" s="405"/>
      <c r="AF26" s="409" t="s">
        <v>42</v>
      </c>
      <c r="AG26" s="409"/>
      <c r="AH26" s="405" t="s">
        <v>43</v>
      </c>
      <c r="AI26" s="405"/>
    </row>
    <row r="27" spans="1:35" x14ac:dyDescent="0.25">
      <c r="A27" s="399"/>
      <c r="B27" s="300" t="s">
        <v>266</v>
      </c>
      <c r="C27" s="300" t="s">
        <v>267</v>
      </c>
      <c r="D27" s="299" t="s">
        <v>266</v>
      </c>
      <c r="E27" s="299" t="s">
        <v>267</v>
      </c>
      <c r="F27" s="300" t="s">
        <v>266</v>
      </c>
      <c r="G27" s="300" t="s">
        <v>267</v>
      </c>
      <c r="H27" s="299" t="s">
        <v>266</v>
      </c>
      <c r="I27" s="299" t="s">
        <v>267</v>
      </c>
      <c r="J27" s="300" t="s">
        <v>266</v>
      </c>
      <c r="K27" s="300" t="s">
        <v>267</v>
      </c>
      <c r="L27" s="299" t="s">
        <v>266</v>
      </c>
      <c r="M27" s="299" t="s">
        <v>267</v>
      </c>
      <c r="N27" s="300" t="s">
        <v>266</v>
      </c>
      <c r="O27" s="300" t="s">
        <v>267</v>
      </c>
      <c r="P27" s="299" t="s">
        <v>266</v>
      </c>
      <c r="Q27" s="299" t="s">
        <v>267</v>
      </c>
      <c r="R27" s="145"/>
      <c r="S27" s="399"/>
      <c r="T27" s="407" t="s">
        <v>268</v>
      </c>
      <c r="U27" s="408"/>
      <c r="V27" s="299" t="s">
        <v>266</v>
      </c>
      <c r="W27" s="299" t="s">
        <v>267</v>
      </c>
      <c r="X27" s="300" t="s">
        <v>266</v>
      </c>
      <c r="Y27" s="300" t="s">
        <v>267</v>
      </c>
      <c r="Z27" s="299" t="s">
        <v>266</v>
      </c>
      <c r="AA27" s="299" t="s">
        <v>267</v>
      </c>
      <c r="AB27" s="409" t="s">
        <v>268</v>
      </c>
      <c r="AC27" s="409"/>
      <c r="AD27" s="299" t="s">
        <v>266</v>
      </c>
      <c r="AE27" s="299" t="s">
        <v>267</v>
      </c>
      <c r="AF27" s="409" t="s">
        <v>268</v>
      </c>
      <c r="AG27" s="409"/>
      <c r="AH27" s="299" t="s">
        <v>266</v>
      </c>
      <c r="AI27" s="299" t="s">
        <v>267</v>
      </c>
    </row>
    <row r="28" spans="1:35" x14ac:dyDescent="0.25">
      <c r="A28" s="154">
        <f>A8</f>
        <v>2024</v>
      </c>
      <c r="B28" s="156">
        <v>0</v>
      </c>
      <c r="C28" s="156">
        <v>0</v>
      </c>
      <c r="D28" s="295">
        <v>-166189617</v>
      </c>
      <c r="E28" s="295">
        <v>346192053</v>
      </c>
      <c r="F28" s="156">
        <v>-5429377</v>
      </c>
      <c r="G28" s="156">
        <v>60350864</v>
      </c>
      <c r="H28" s="295">
        <v>-2519735</v>
      </c>
      <c r="I28" s="295">
        <v>5048310</v>
      </c>
      <c r="J28" s="156">
        <v>0</v>
      </c>
      <c r="K28" s="156">
        <v>0</v>
      </c>
      <c r="L28" s="295">
        <v>-23879567</v>
      </c>
      <c r="M28" s="295">
        <v>132969850</v>
      </c>
      <c r="N28" s="156">
        <v>0</v>
      </c>
      <c r="O28" s="156">
        <v>0</v>
      </c>
      <c r="P28" s="295">
        <v>-39611311</v>
      </c>
      <c r="Q28" s="295">
        <v>75756686</v>
      </c>
      <c r="R28" s="145"/>
      <c r="S28" s="154">
        <f>+A8</f>
        <v>2024</v>
      </c>
      <c r="T28" s="169"/>
      <c r="U28" s="169"/>
      <c r="V28" s="295">
        <f>U$4*D28</f>
        <v>0</v>
      </c>
      <c r="W28" s="295">
        <f>U$4*E28</f>
        <v>0</v>
      </c>
      <c r="X28" s="156">
        <f>V$4*F28</f>
        <v>0</v>
      </c>
      <c r="Y28" s="156">
        <f>V$4*G28</f>
        <v>0</v>
      </c>
      <c r="Z28" s="295">
        <f>W$4*H28</f>
        <v>0</v>
      </c>
      <c r="AA28" s="295">
        <f>W$4*I28</f>
        <v>0</v>
      </c>
      <c r="AB28" s="169"/>
      <c r="AC28" s="169"/>
      <c r="AD28" s="295">
        <f>Y$4*L28</f>
        <v>0</v>
      </c>
      <c r="AE28" s="295">
        <f>Y$4*M28</f>
        <v>0</v>
      </c>
      <c r="AF28" s="169"/>
      <c r="AG28" s="169"/>
      <c r="AH28" s="295">
        <f>AA$4*P28</f>
        <v>0</v>
      </c>
      <c r="AI28" s="295">
        <f>AA$4*Q28</f>
        <v>0</v>
      </c>
    </row>
    <row r="29" spans="1:35" x14ac:dyDescent="0.25">
      <c r="A29" s="154">
        <f>A28+1</f>
        <v>2025</v>
      </c>
      <c r="B29" s="156">
        <v>0</v>
      </c>
      <c r="C29" s="156">
        <v>0</v>
      </c>
      <c r="D29" s="295">
        <v>-103490864</v>
      </c>
      <c r="E29" s="295">
        <v>346118150</v>
      </c>
      <c r="F29" s="156">
        <v>-1954594</v>
      </c>
      <c r="G29" s="156">
        <v>59246960</v>
      </c>
      <c r="H29" s="295">
        <v>-2519735</v>
      </c>
      <c r="I29" s="295">
        <v>5048310</v>
      </c>
      <c r="J29" s="156">
        <v>0</v>
      </c>
      <c r="K29" s="156">
        <v>0</v>
      </c>
      <c r="L29" s="295">
        <v>-23879567</v>
      </c>
      <c r="M29" s="295">
        <v>132969850</v>
      </c>
      <c r="N29" s="156">
        <v>0</v>
      </c>
      <c r="O29" s="156">
        <v>0</v>
      </c>
      <c r="P29" s="295">
        <v>-39611311</v>
      </c>
      <c r="Q29" s="295">
        <v>75756686</v>
      </c>
      <c r="R29" s="145"/>
      <c r="S29" s="154">
        <f>+S28+1</f>
        <v>2025</v>
      </c>
      <c r="T29" s="169"/>
      <c r="U29" s="169"/>
      <c r="V29" s="295">
        <f t="shared" ref="V29:V33" si="15">U$4*D29</f>
        <v>0</v>
      </c>
      <c r="W29" s="295">
        <f t="shared" ref="W29:W33" si="16">U$4*E29</f>
        <v>0</v>
      </c>
      <c r="X29" s="156">
        <f t="shared" ref="X29:X33" si="17">V$4*F29</f>
        <v>0</v>
      </c>
      <c r="Y29" s="156">
        <f t="shared" ref="Y29:Y33" si="18">V$4*G29</f>
        <v>0</v>
      </c>
      <c r="Z29" s="295">
        <f t="shared" ref="Z29:Z33" si="19">W$4*H29</f>
        <v>0</v>
      </c>
      <c r="AA29" s="295">
        <f t="shared" ref="AA29:AA33" si="20">W$4*I29</f>
        <v>0</v>
      </c>
      <c r="AB29" s="169"/>
      <c r="AC29" s="169"/>
      <c r="AD29" s="295">
        <f t="shared" ref="AD29:AD33" si="21">Y$4*L29</f>
        <v>0</v>
      </c>
      <c r="AE29" s="295">
        <f t="shared" ref="AE29:AE33" si="22">Y$4*M29</f>
        <v>0</v>
      </c>
      <c r="AF29" s="169"/>
      <c r="AG29" s="169"/>
      <c r="AH29" s="295">
        <f t="shared" ref="AH29:AH33" si="23">AA$4*P29</f>
        <v>0</v>
      </c>
      <c r="AI29" s="295">
        <f t="shared" ref="AI29:AI33" si="24">AA$4*Q29</f>
        <v>0</v>
      </c>
    </row>
    <row r="30" spans="1:35" x14ac:dyDescent="0.25">
      <c r="A30" s="154">
        <f>A29+1</f>
        <v>2026</v>
      </c>
      <c r="B30" s="156">
        <v>0</v>
      </c>
      <c r="C30" s="156">
        <v>0</v>
      </c>
      <c r="D30" s="295">
        <v>-87816174</v>
      </c>
      <c r="E30" s="295">
        <v>343047066</v>
      </c>
      <c r="F30" s="156">
        <v>-977300</v>
      </c>
      <c r="G30" s="156">
        <v>58970987</v>
      </c>
      <c r="H30" s="295">
        <v>-2519735</v>
      </c>
      <c r="I30" s="295">
        <v>5048310</v>
      </c>
      <c r="J30" s="156">
        <v>0</v>
      </c>
      <c r="K30" s="156">
        <v>0</v>
      </c>
      <c r="L30" s="295">
        <v>-23879567</v>
      </c>
      <c r="M30" s="295">
        <v>132967512</v>
      </c>
      <c r="N30" s="156">
        <v>0</v>
      </c>
      <c r="O30" s="156">
        <v>0</v>
      </c>
      <c r="P30" s="295">
        <v>-39611311</v>
      </c>
      <c r="Q30" s="295">
        <v>75756686</v>
      </c>
      <c r="R30" s="145"/>
      <c r="S30" s="154">
        <f t="shared" ref="S30:S32" si="25">+S29+1</f>
        <v>2026</v>
      </c>
      <c r="T30" s="169"/>
      <c r="U30" s="169"/>
      <c r="V30" s="295">
        <f t="shared" si="15"/>
        <v>0</v>
      </c>
      <c r="W30" s="295">
        <f t="shared" si="16"/>
        <v>0</v>
      </c>
      <c r="X30" s="156">
        <f t="shared" si="17"/>
        <v>0</v>
      </c>
      <c r="Y30" s="156">
        <f t="shared" si="18"/>
        <v>0</v>
      </c>
      <c r="Z30" s="295">
        <f t="shared" si="19"/>
        <v>0</v>
      </c>
      <c r="AA30" s="295">
        <f t="shared" si="20"/>
        <v>0</v>
      </c>
      <c r="AB30" s="169"/>
      <c r="AC30" s="169"/>
      <c r="AD30" s="295">
        <f t="shared" si="21"/>
        <v>0</v>
      </c>
      <c r="AE30" s="295">
        <f t="shared" si="22"/>
        <v>0</v>
      </c>
      <c r="AF30" s="169"/>
      <c r="AG30" s="169"/>
      <c r="AH30" s="295">
        <f t="shared" si="23"/>
        <v>0</v>
      </c>
      <c r="AI30" s="295">
        <f t="shared" si="24"/>
        <v>0</v>
      </c>
    </row>
    <row r="31" spans="1:35" x14ac:dyDescent="0.25">
      <c r="A31" s="154">
        <f>A30+1</f>
        <v>2027</v>
      </c>
      <c r="B31" s="156">
        <v>0</v>
      </c>
      <c r="C31" s="156">
        <v>0</v>
      </c>
      <c r="D31" s="161">
        <v>-17563235</v>
      </c>
      <c r="E31" s="161">
        <v>342705831</v>
      </c>
      <c r="F31" s="165">
        <v>0</v>
      </c>
      <c r="G31" s="162">
        <v>58970987</v>
      </c>
      <c r="H31" s="295">
        <v>-2519735</v>
      </c>
      <c r="I31" s="295">
        <v>5048310</v>
      </c>
      <c r="J31" s="156">
        <v>0</v>
      </c>
      <c r="K31" s="156">
        <v>0</v>
      </c>
      <c r="L31" s="295">
        <v>-17642166</v>
      </c>
      <c r="M31" s="295">
        <v>132958146</v>
      </c>
      <c r="N31" s="156">
        <v>0</v>
      </c>
      <c r="O31" s="156">
        <v>0</v>
      </c>
      <c r="P31" s="295">
        <v>-39611293</v>
      </c>
      <c r="Q31" s="295">
        <v>75756686</v>
      </c>
      <c r="R31" s="145"/>
      <c r="S31" s="154">
        <f t="shared" si="25"/>
        <v>2027</v>
      </c>
      <c r="T31" s="169"/>
      <c r="U31" s="169"/>
      <c r="V31" s="295">
        <f t="shared" si="15"/>
        <v>0</v>
      </c>
      <c r="W31" s="295">
        <f t="shared" si="16"/>
        <v>0</v>
      </c>
      <c r="X31" s="156">
        <f t="shared" si="17"/>
        <v>0</v>
      </c>
      <c r="Y31" s="156">
        <f t="shared" si="18"/>
        <v>0</v>
      </c>
      <c r="Z31" s="295">
        <f t="shared" si="19"/>
        <v>0</v>
      </c>
      <c r="AA31" s="295">
        <f t="shared" si="20"/>
        <v>0</v>
      </c>
      <c r="AB31" s="169"/>
      <c r="AC31" s="169"/>
      <c r="AD31" s="295">
        <f t="shared" si="21"/>
        <v>0</v>
      </c>
      <c r="AE31" s="295">
        <f t="shared" si="22"/>
        <v>0</v>
      </c>
      <c r="AF31" s="169"/>
      <c r="AG31" s="169"/>
      <c r="AH31" s="295">
        <f t="shared" si="23"/>
        <v>0</v>
      </c>
      <c r="AI31" s="295">
        <f t="shared" si="24"/>
        <v>0</v>
      </c>
    </row>
    <row r="32" spans="1:35" x14ac:dyDescent="0.25">
      <c r="A32" s="154">
        <f>A31+1</f>
        <v>2028</v>
      </c>
      <c r="B32" s="162">
        <v>0</v>
      </c>
      <c r="C32" s="162">
        <v>0</v>
      </c>
      <c r="D32" s="161">
        <v>0</v>
      </c>
      <c r="E32" s="161">
        <v>342705831</v>
      </c>
      <c r="F32" s="165">
        <v>0</v>
      </c>
      <c r="G32" s="162">
        <v>5897099</v>
      </c>
      <c r="H32" s="295">
        <v>-2519735</v>
      </c>
      <c r="I32" s="295">
        <v>5048310</v>
      </c>
      <c r="J32" s="162">
        <v>0</v>
      </c>
      <c r="K32" s="162">
        <v>0</v>
      </c>
      <c r="L32" s="295">
        <v>-3088255</v>
      </c>
      <c r="M32" s="295">
        <v>122598902</v>
      </c>
      <c r="N32" s="162">
        <v>0</v>
      </c>
      <c r="O32" s="162">
        <v>0</v>
      </c>
      <c r="P32" s="295">
        <v>-24275872</v>
      </c>
      <c r="Q32" s="295">
        <v>75756686</v>
      </c>
      <c r="R32" s="145"/>
      <c r="S32" s="154">
        <f t="shared" si="25"/>
        <v>2028</v>
      </c>
      <c r="T32" s="169"/>
      <c r="U32" s="169"/>
      <c r="V32" s="295">
        <f t="shared" si="15"/>
        <v>0</v>
      </c>
      <c r="W32" s="295">
        <f t="shared" si="16"/>
        <v>0</v>
      </c>
      <c r="X32" s="156">
        <f t="shared" si="17"/>
        <v>0</v>
      </c>
      <c r="Y32" s="156">
        <f t="shared" si="18"/>
        <v>0</v>
      </c>
      <c r="Z32" s="295">
        <f t="shared" si="19"/>
        <v>0</v>
      </c>
      <c r="AA32" s="295">
        <f t="shared" si="20"/>
        <v>0</v>
      </c>
      <c r="AB32" s="169"/>
      <c r="AC32" s="169"/>
      <c r="AD32" s="295">
        <f t="shared" si="21"/>
        <v>0</v>
      </c>
      <c r="AE32" s="295">
        <f t="shared" si="22"/>
        <v>0</v>
      </c>
      <c r="AF32" s="169"/>
      <c r="AG32" s="169"/>
      <c r="AH32" s="295">
        <f t="shared" si="23"/>
        <v>0</v>
      </c>
      <c r="AI32" s="295">
        <f t="shared" si="24"/>
        <v>0</v>
      </c>
    </row>
    <row r="33" spans="1:35" ht="15.75" thickBot="1" x14ac:dyDescent="0.3">
      <c r="A33" s="157" t="s">
        <v>269</v>
      </c>
      <c r="B33" s="163">
        <v>0</v>
      </c>
      <c r="C33" s="163">
        <v>0</v>
      </c>
      <c r="D33" s="164">
        <v>0</v>
      </c>
      <c r="E33" s="164">
        <v>0</v>
      </c>
      <c r="F33" s="163">
        <v>0</v>
      </c>
      <c r="G33" s="163">
        <v>0</v>
      </c>
      <c r="H33" s="297">
        <v>-5853352</v>
      </c>
      <c r="I33" s="297">
        <v>22200377</v>
      </c>
      <c r="J33" s="163">
        <v>0</v>
      </c>
      <c r="K33" s="163">
        <v>0</v>
      </c>
      <c r="L33" s="164">
        <v>-4323514</v>
      </c>
      <c r="M33" s="164">
        <v>321180133</v>
      </c>
      <c r="N33" s="163">
        <v>0</v>
      </c>
      <c r="O33" s="163">
        <v>0</v>
      </c>
      <c r="P33" s="297">
        <v>-14304747</v>
      </c>
      <c r="Q33" s="297">
        <v>233929609</v>
      </c>
      <c r="R33" s="145"/>
      <c r="S33" s="157" t="s">
        <v>269</v>
      </c>
      <c r="T33" s="170"/>
      <c r="U33" s="170"/>
      <c r="V33" s="297">
        <f t="shared" si="15"/>
        <v>0</v>
      </c>
      <c r="W33" s="297">
        <f t="shared" si="16"/>
        <v>0</v>
      </c>
      <c r="X33" s="158">
        <f t="shared" si="17"/>
        <v>0</v>
      </c>
      <c r="Y33" s="158">
        <f t="shared" si="18"/>
        <v>0</v>
      </c>
      <c r="Z33" s="297">
        <f t="shared" si="19"/>
        <v>0</v>
      </c>
      <c r="AA33" s="297">
        <f t="shared" si="20"/>
        <v>0</v>
      </c>
      <c r="AB33" s="170"/>
      <c r="AC33" s="170"/>
      <c r="AD33" s="297">
        <f t="shared" si="21"/>
        <v>0</v>
      </c>
      <c r="AE33" s="297">
        <f t="shared" si="22"/>
        <v>0</v>
      </c>
      <c r="AF33" s="170"/>
      <c r="AG33" s="170"/>
      <c r="AH33" s="297">
        <f t="shared" si="23"/>
        <v>0</v>
      </c>
      <c r="AI33" s="297">
        <f t="shared" si="24"/>
        <v>0</v>
      </c>
    </row>
    <row r="34" spans="1:35" ht="15" customHeight="1" x14ac:dyDescent="0.25">
      <c r="A34" s="159" t="s">
        <v>263</v>
      </c>
      <c r="B34" s="160">
        <f>SUM(B28:B33)</f>
        <v>0</v>
      </c>
      <c r="C34" s="160">
        <f>SUM(C28:C33)</f>
        <v>0</v>
      </c>
      <c r="D34" s="298">
        <f t="shared" ref="D34:Q34" si="26">SUM(D28:D33)</f>
        <v>-375059890</v>
      </c>
      <c r="E34" s="298">
        <f t="shared" si="26"/>
        <v>1720768931</v>
      </c>
      <c r="F34" s="160">
        <f t="shared" si="26"/>
        <v>-8361271</v>
      </c>
      <c r="G34" s="160">
        <f t="shared" si="26"/>
        <v>243436897</v>
      </c>
      <c r="H34" s="298">
        <f t="shared" si="26"/>
        <v>-18452027</v>
      </c>
      <c r="I34" s="298">
        <f t="shared" si="26"/>
        <v>47441927</v>
      </c>
      <c r="J34" s="160">
        <f t="shared" si="26"/>
        <v>0</v>
      </c>
      <c r="K34" s="160">
        <f t="shared" si="26"/>
        <v>0</v>
      </c>
      <c r="L34" s="298">
        <f t="shared" si="26"/>
        <v>-96692636</v>
      </c>
      <c r="M34" s="298">
        <f t="shared" si="26"/>
        <v>975644393</v>
      </c>
      <c r="N34" s="160">
        <f t="shared" si="26"/>
        <v>0</v>
      </c>
      <c r="O34" s="160">
        <f t="shared" si="26"/>
        <v>0</v>
      </c>
      <c r="P34" s="298">
        <f t="shared" si="26"/>
        <v>-197025845</v>
      </c>
      <c r="Q34" s="298">
        <f t="shared" si="26"/>
        <v>612713039</v>
      </c>
      <c r="R34" s="145"/>
      <c r="S34" s="159" t="s">
        <v>263</v>
      </c>
      <c r="T34" s="171"/>
      <c r="U34" s="171"/>
      <c r="V34" s="298">
        <f t="shared" ref="V34:AI34" si="27">SUM(V28:V33)</f>
        <v>0</v>
      </c>
      <c r="W34" s="298">
        <f t="shared" si="27"/>
        <v>0</v>
      </c>
      <c r="X34" s="160">
        <f t="shared" si="27"/>
        <v>0</v>
      </c>
      <c r="Y34" s="160">
        <f t="shared" si="27"/>
        <v>0</v>
      </c>
      <c r="Z34" s="298">
        <f t="shared" si="27"/>
        <v>0</v>
      </c>
      <c r="AA34" s="298">
        <f t="shared" si="27"/>
        <v>0</v>
      </c>
      <c r="AB34" s="171"/>
      <c r="AC34" s="171"/>
      <c r="AD34" s="298">
        <f t="shared" si="27"/>
        <v>0</v>
      </c>
      <c r="AE34" s="298">
        <f t="shared" si="27"/>
        <v>0</v>
      </c>
      <c r="AF34" s="171"/>
      <c r="AG34" s="171"/>
      <c r="AH34" s="298">
        <f t="shared" si="27"/>
        <v>0</v>
      </c>
      <c r="AI34" s="298">
        <f t="shared" si="27"/>
        <v>0</v>
      </c>
    </row>
    <row r="36" spans="1:35" x14ac:dyDescent="0.25">
      <c r="S36" s="397" t="s">
        <v>271</v>
      </c>
      <c r="T36" s="397"/>
      <c r="U36" s="397"/>
      <c r="V36" s="397"/>
      <c r="W36" s="397"/>
      <c r="X36" s="397"/>
      <c r="Y36" s="397"/>
      <c r="Z36" s="397"/>
      <c r="AA36" s="397"/>
      <c r="AB36" s="397"/>
      <c r="AC36" s="397"/>
      <c r="AD36" s="397"/>
      <c r="AE36" s="397"/>
      <c r="AF36" s="397"/>
      <c r="AG36" s="397"/>
      <c r="AH36" s="397"/>
      <c r="AI36" s="397"/>
    </row>
    <row r="37" spans="1:35" x14ac:dyDescent="0.25">
      <c r="S37" s="398" t="s">
        <v>152</v>
      </c>
      <c r="T37" s="409" t="s">
        <v>39</v>
      </c>
      <c r="U37" s="409"/>
      <c r="V37" s="405" t="s">
        <v>40</v>
      </c>
      <c r="W37" s="405"/>
      <c r="X37" s="409" t="s">
        <v>256</v>
      </c>
      <c r="Y37" s="409"/>
      <c r="Z37" s="405" t="s">
        <v>257</v>
      </c>
      <c r="AA37" s="405"/>
      <c r="AB37" s="409" t="s">
        <v>258</v>
      </c>
      <c r="AC37" s="409"/>
      <c r="AD37" s="405" t="s">
        <v>259</v>
      </c>
      <c r="AE37" s="405"/>
      <c r="AF37" s="409" t="s">
        <v>42</v>
      </c>
      <c r="AG37" s="409"/>
      <c r="AH37" s="405" t="s">
        <v>43</v>
      </c>
      <c r="AI37" s="405"/>
    </row>
    <row r="38" spans="1:35" x14ac:dyDescent="0.25">
      <c r="S38" s="399"/>
      <c r="T38" s="407" t="s">
        <v>268</v>
      </c>
      <c r="U38" s="408"/>
      <c r="V38" s="299" t="s">
        <v>266</v>
      </c>
      <c r="W38" s="299" t="s">
        <v>267</v>
      </c>
      <c r="X38" s="300" t="s">
        <v>266</v>
      </c>
      <c r="Y38" s="300" t="s">
        <v>267</v>
      </c>
      <c r="Z38" s="299" t="s">
        <v>266</v>
      </c>
      <c r="AA38" s="299" t="s">
        <v>267</v>
      </c>
      <c r="AB38" s="407" t="s">
        <v>268</v>
      </c>
      <c r="AC38" s="408"/>
      <c r="AD38" s="299" t="s">
        <v>266</v>
      </c>
      <c r="AE38" s="299" t="s">
        <v>267</v>
      </c>
      <c r="AF38" s="407" t="s">
        <v>268</v>
      </c>
      <c r="AG38" s="408"/>
      <c r="AH38" s="299" t="s">
        <v>266</v>
      </c>
      <c r="AI38" s="299" t="s">
        <v>267</v>
      </c>
    </row>
    <row r="39" spans="1:35" x14ac:dyDescent="0.25">
      <c r="S39" s="154">
        <f>+A8</f>
        <v>2024</v>
      </c>
      <c r="T39" s="169"/>
      <c r="U39" s="169"/>
      <c r="V39" s="166">
        <f>+'1,2,3 - PERS_2-3'!U50</f>
        <v>0</v>
      </c>
      <c r="W39" s="166">
        <f>+'1,2,3 - PERS_2-3'!V50</f>
        <v>0</v>
      </c>
      <c r="X39" s="156">
        <v>0</v>
      </c>
      <c r="Y39" s="156">
        <v>0</v>
      </c>
      <c r="Z39" s="166">
        <f>+'1,2,3 - PSERS'!U51</f>
        <v>0</v>
      </c>
      <c r="AA39" s="166">
        <f>+'1,2,3 - PSERS'!V51</f>
        <v>0</v>
      </c>
      <c r="AB39" s="169"/>
      <c r="AC39" s="169"/>
      <c r="AD39" s="295">
        <v>0</v>
      </c>
      <c r="AE39" s="295">
        <v>0</v>
      </c>
      <c r="AF39" s="169"/>
      <c r="AG39" s="169"/>
      <c r="AH39" s="166">
        <f>+'1,2,3 - LEOFF_2'!U55</f>
        <v>0</v>
      </c>
      <c r="AI39" s="166">
        <f>+'1,2,3 - LEOFF_2'!V55</f>
        <v>0</v>
      </c>
    </row>
    <row r="40" spans="1:35" x14ac:dyDescent="0.25">
      <c r="S40" s="154">
        <f>+S39+1</f>
        <v>2025</v>
      </c>
      <c r="T40" s="169"/>
      <c r="U40" s="169"/>
      <c r="V40" s="166">
        <f>+'1,2,3 - PERS_2-3'!U51</f>
        <v>0</v>
      </c>
      <c r="W40" s="166">
        <f>+'1,2,3 - PERS_2-3'!V51</f>
        <v>0</v>
      </c>
      <c r="X40" s="156">
        <v>0</v>
      </c>
      <c r="Y40" s="156">
        <v>0</v>
      </c>
      <c r="Z40" s="166">
        <f>+'1,2,3 - PSERS'!U52</f>
        <v>0</v>
      </c>
      <c r="AA40" s="166">
        <f>+'1,2,3 - PSERS'!V52</f>
        <v>0</v>
      </c>
      <c r="AB40" s="169"/>
      <c r="AC40" s="169"/>
      <c r="AD40" s="295">
        <v>0</v>
      </c>
      <c r="AE40" s="295">
        <v>0</v>
      </c>
      <c r="AF40" s="169"/>
      <c r="AG40" s="169"/>
      <c r="AH40" s="166">
        <f>+'1,2,3 - LEOFF_2'!U56</f>
        <v>0</v>
      </c>
      <c r="AI40" s="166">
        <f>+'1,2,3 - LEOFF_2'!V56</f>
        <v>0</v>
      </c>
    </row>
    <row r="41" spans="1:35" x14ac:dyDescent="0.25">
      <c r="S41" s="154">
        <f t="shared" ref="S41:S43" si="28">+S40+1</f>
        <v>2026</v>
      </c>
      <c r="T41" s="169"/>
      <c r="U41" s="169"/>
      <c r="V41" s="166">
        <f>+'1,2,3 - PERS_2-3'!U52</f>
        <v>0</v>
      </c>
      <c r="W41" s="166">
        <f>+'1,2,3 - PERS_2-3'!V52</f>
        <v>0</v>
      </c>
      <c r="X41" s="156">
        <v>0</v>
      </c>
      <c r="Y41" s="156">
        <v>0</v>
      </c>
      <c r="Z41" s="166">
        <f>+'1,2,3 - PSERS'!U53</f>
        <v>0</v>
      </c>
      <c r="AA41" s="166">
        <f>+'1,2,3 - PSERS'!V53</f>
        <v>0</v>
      </c>
      <c r="AB41" s="169"/>
      <c r="AC41" s="169"/>
      <c r="AD41" s="295">
        <v>0</v>
      </c>
      <c r="AE41" s="295">
        <v>0</v>
      </c>
      <c r="AF41" s="169"/>
      <c r="AG41" s="169"/>
      <c r="AH41" s="166">
        <f>+'1,2,3 - LEOFF_2'!U57</f>
        <v>0</v>
      </c>
      <c r="AI41" s="166">
        <f>+'1,2,3 - LEOFF_2'!V57</f>
        <v>0</v>
      </c>
    </row>
    <row r="42" spans="1:35" x14ac:dyDescent="0.25">
      <c r="S42" s="154">
        <f t="shared" si="28"/>
        <v>2027</v>
      </c>
      <c r="T42" s="169"/>
      <c r="U42" s="169"/>
      <c r="V42" s="166">
        <f>+'1,2,3 - PERS_2-3'!U53</f>
        <v>0</v>
      </c>
      <c r="W42" s="166">
        <f>+'1,2,3 - PERS_2-3'!V53</f>
        <v>0</v>
      </c>
      <c r="X42" s="156">
        <v>0</v>
      </c>
      <c r="Y42" s="156">
        <v>0</v>
      </c>
      <c r="Z42" s="166">
        <f>+'1,2,3 - PSERS'!U54</f>
        <v>0</v>
      </c>
      <c r="AA42" s="166">
        <f>+'1,2,3 - PSERS'!V54</f>
        <v>0</v>
      </c>
      <c r="AB42" s="169"/>
      <c r="AC42" s="169"/>
      <c r="AD42" s="295">
        <v>0</v>
      </c>
      <c r="AE42" s="295">
        <v>0</v>
      </c>
      <c r="AF42" s="169"/>
      <c r="AG42" s="169"/>
      <c r="AH42" s="166">
        <f>+'1,2,3 - LEOFF_2'!U58</f>
        <v>0</v>
      </c>
      <c r="AI42" s="166">
        <f>+'1,2,3 - LEOFF_2'!V58</f>
        <v>0</v>
      </c>
    </row>
    <row r="43" spans="1:35" x14ac:dyDescent="0.25">
      <c r="S43" s="154">
        <f t="shared" si="28"/>
        <v>2028</v>
      </c>
      <c r="T43" s="169"/>
      <c r="U43" s="169"/>
      <c r="V43" s="166">
        <f>+'1,2,3 - PERS_2-3'!U54</f>
        <v>0</v>
      </c>
      <c r="W43" s="166">
        <f>+'1,2,3 - PERS_2-3'!V54</f>
        <v>0</v>
      </c>
      <c r="X43" s="156">
        <v>0</v>
      </c>
      <c r="Y43" s="156">
        <v>0</v>
      </c>
      <c r="Z43" s="166">
        <f>+'1,2,3 - PSERS'!U55</f>
        <v>0</v>
      </c>
      <c r="AA43" s="166">
        <f>+'1,2,3 - PSERS'!V55</f>
        <v>0</v>
      </c>
      <c r="AB43" s="169"/>
      <c r="AC43" s="169"/>
      <c r="AD43" s="295">
        <v>0</v>
      </c>
      <c r="AE43" s="295">
        <v>0</v>
      </c>
      <c r="AF43" s="169"/>
      <c r="AG43" s="169"/>
      <c r="AH43" s="166">
        <f>+'1,2,3 - LEOFF_2'!U59</f>
        <v>0</v>
      </c>
      <c r="AI43" s="166">
        <f>+'1,2,3 - LEOFF_2'!V59</f>
        <v>0</v>
      </c>
    </row>
    <row r="44" spans="1:35" x14ac:dyDescent="0.25">
      <c r="S44" s="157" t="s">
        <v>269</v>
      </c>
      <c r="T44" s="170"/>
      <c r="U44" s="170"/>
      <c r="V44" s="167">
        <f>+'1,2,3 - PERS_2-3'!U55</f>
        <v>0</v>
      </c>
      <c r="W44" s="167">
        <f>+'1,2,3 - PERS_2-3'!V55</f>
        <v>0</v>
      </c>
      <c r="X44" s="158">
        <v>0</v>
      </c>
      <c r="Y44" s="158">
        <v>0</v>
      </c>
      <c r="Z44" s="167">
        <f>SUM('1,2,3 - PSERS'!U56:U61)</f>
        <v>0</v>
      </c>
      <c r="AA44" s="167">
        <f>SUM('1,2,3 - PSERS'!V56:V61)</f>
        <v>0</v>
      </c>
      <c r="AB44" s="170"/>
      <c r="AC44" s="170"/>
      <c r="AD44" s="297">
        <v>0</v>
      </c>
      <c r="AE44" s="297">
        <v>0</v>
      </c>
      <c r="AF44" s="170"/>
      <c r="AG44" s="170"/>
      <c r="AH44" s="167">
        <f>SUM('1,2,3 - LEOFF_2'!U60:U64)</f>
        <v>0</v>
      </c>
      <c r="AI44" s="167">
        <f>SUM('1,2,3 - LEOFF_2'!V60:V64)</f>
        <v>0</v>
      </c>
    </row>
    <row r="45" spans="1:35" x14ac:dyDescent="0.25">
      <c r="S45" s="159" t="s">
        <v>263</v>
      </c>
      <c r="T45" s="171"/>
      <c r="U45" s="171"/>
      <c r="V45" s="168">
        <f t="shared" ref="V45:AA45" si="29">SUM(V39:V44)</f>
        <v>0</v>
      </c>
      <c r="W45" s="168">
        <f t="shared" si="29"/>
        <v>0</v>
      </c>
      <c r="X45" s="160">
        <f t="shared" si="29"/>
        <v>0</v>
      </c>
      <c r="Y45" s="160">
        <f t="shared" si="29"/>
        <v>0</v>
      </c>
      <c r="Z45" s="168">
        <f t="shared" si="29"/>
        <v>0</v>
      </c>
      <c r="AA45" s="168">
        <f t="shared" si="29"/>
        <v>0</v>
      </c>
      <c r="AB45" s="171"/>
      <c r="AC45" s="171"/>
      <c r="AD45" s="298">
        <f t="shared" ref="AD45:AE45" si="30">SUM(AD39:AD44)</f>
        <v>0</v>
      </c>
      <c r="AE45" s="298">
        <f t="shared" si="30"/>
        <v>0</v>
      </c>
      <c r="AF45" s="171"/>
      <c r="AG45" s="171"/>
      <c r="AH45" s="168">
        <f>'1,2,3 - LEOFF_2'!K65+'1,2,3 - LEOFF_2'!M65+'1,2,3 - LEOFF_2'!O65+'1,2,3 - LEOFF_2'!Q65+'1,2,3 - LEOFF_2'!S65</f>
        <v>0</v>
      </c>
      <c r="AI45" s="168">
        <f>'1,2,3 - LEOFF_2'!L65+'1,2,3 - LEOFF_2'!N65+'1,2,3 - LEOFF_2'!P65+'1,2,3 - LEOFF_2'!R65+'1,2,3 - LEOFF_2'!T65</f>
        <v>0</v>
      </c>
    </row>
    <row r="47" spans="1:35" x14ac:dyDescent="0.25">
      <c r="S47" s="397" t="s">
        <v>272</v>
      </c>
      <c r="T47" s="397"/>
      <c r="U47" s="397"/>
      <c r="V47" s="397"/>
      <c r="W47" s="397"/>
      <c r="X47" s="397"/>
      <c r="Y47" s="397"/>
      <c r="Z47" s="397"/>
      <c r="AA47" s="397"/>
      <c r="AB47" s="397"/>
      <c r="AC47" s="397"/>
      <c r="AD47" s="397"/>
      <c r="AE47" s="397"/>
      <c r="AF47" s="397"/>
      <c r="AG47" s="397"/>
      <c r="AH47" s="397"/>
      <c r="AI47" s="397"/>
    </row>
    <row r="48" spans="1:35" x14ac:dyDescent="0.2">
      <c r="S48" s="296" t="s">
        <v>152</v>
      </c>
      <c r="T48" s="406" t="s">
        <v>39</v>
      </c>
      <c r="U48" s="406"/>
      <c r="V48" s="405" t="s">
        <v>40</v>
      </c>
      <c r="W48" s="405"/>
      <c r="X48" s="406" t="s">
        <v>256</v>
      </c>
      <c r="Y48" s="406"/>
      <c r="Z48" s="405" t="s">
        <v>257</v>
      </c>
      <c r="AA48" s="405"/>
      <c r="AB48" s="406" t="s">
        <v>258</v>
      </c>
      <c r="AC48" s="406"/>
      <c r="AD48" s="405" t="s">
        <v>259</v>
      </c>
      <c r="AE48" s="405"/>
      <c r="AF48" s="406" t="s">
        <v>42</v>
      </c>
      <c r="AG48" s="406"/>
      <c r="AH48" s="405" t="s">
        <v>43</v>
      </c>
      <c r="AI48" s="405"/>
    </row>
    <row r="49" spans="19:35" x14ac:dyDescent="0.25">
      <c r="S49" s="154">
        <f>+A8</f>
        <v>2024</v>
      </c>
      <c r="T49" s="394">
        <f>SUM(T8:U8,T17:U17,T28:U28,T39:U39)</f>
        <v>0</v>
      </c>
      <c r="U49" s="394"/>
      <c r="V49" s="395">
        <f>SUM(V8:W8,V17:W17,V28:W28,V39:W39)</f>
        <v>0</v>
      </c>
      <c r="W49" s="395"/>
      <c r="X49" s="394">
        <f>SUM(X8:Y8,X17:Y17,X28:Y28,X39:Y39)</f>
        <v>0</v>
      </c>
      <c r="Y49" s="394"/>
      <c r="Z49" s="395">
        <f>SUM(Z8:AA8,Z17:AA17,Z28:AA28,Z39:AA39)</f>
        <v>0</v>
      </c>
      <c r="AA49" s="395"/>
      <c r="AB49" s="394">
        <f>SUM(AB8:AC8,AB17:AC17,AB28:AC28,AB39:AC39)</f>
        <v>0</v>
      </c>
      <c r="AC49" s="394"/>
      <c r="AD49" s="395">
        <f>SUM(AD8:AE8,AD17:AE17,AD28:AE28,AD39:AE39)</f>
        <v>0</v>
      </c>
      <c r="AE49" s="395"/>
      <c r="AF49" s="394">
        <f>SUM(AF8:AG8,AF17:AG17,AF28:AG28,AF39:AG39)</f>
        <v>0</v>
      </c>
      <c r="AG49" s="394"/>
      <c r="AH49" s="395">
        <f>SUM(AH8:AI8,AH17:AI17,AH28:AI28,AH39:AI39)</f>
        <v>0</v>
      </c>
      <c r="AI49" s="395"/>
    </row>
    <row r="50" spans="19:35" x14ac:dyDescent="0.25">
      <c r="S50" s="154">
        <f>+S49+1</f>
        <v>2025</v>
      </c>
      <c r="T50" s="394">
        <f>SUM(T9:U9,T18:U18,T29:U29,T40:U40)</f>
        <v>0</v>
      </c>
      <c r="U50" s="394"/>
      <c r="V50" s="395">
        <f>SUM(V9:W9,V18:W18,V29:W29,V40:W40)</f>
        <v>0</v>
      </c>
      <c r="W50" s="395"/>
      <c r="X50" s="394">
        <f>SUM(X9:Y9,X18:Y18,X29:Y29,X40:Y40)</f>
        <v>0</v>
      </c>
      <c r="Y50" s="394"/>
      <c r="Z50" s="395">
        <f>SUM(Z9:AA9,Z18:AA18,Z29:AA29,Z40:AA40)</f>
        <v>0</v>
      </c>
      <c r="AA50" s="395"/>
      <c r="AB50" s="394">
        <f>SUM(AB9:AC9,AB18:AC18,AB29:AC29,AB40:AC40)</f>
        <v>0</v>
      </c>
      <c r="AC50" s="394"/>
      <c r="AD50" s="395">
        <f>SUM(AD9:AE9,AD18:AE18,AD29:AE29,AD40:AE40)</f>
        <v>0</v>
      </c>
      <c r="AE50" s="395"/>
      <c r="AF50" s="394">
        <f>SUM(AF9:AG9,AF18:AG18,AF29:AG29,AF40:AG40)</f>
        <v>0</v>
      </c>
      <c r="AG50" s="394"/>
      <c r="AH50" s="395">
        <f>SUM(AH9:AI9,AH18:AI18,AH29:AI29,AH40:AI40)</f>
        <v>0</v>
      </c>
      <c r="AI50" s="395"/>
    </row>
    <row r="51" spans="19:35" x14ac:dyDescent="0.25">
      <c r="S51" s="154">
        <f t="shared" ref="S51:S53" si="31">+S50+1</f>
        <v>2026</v>
      </c>
      <c r="T51" s="394">
        <f>SUM(T10:U10,T19:U19,T30:U30,T41:U41)</f>
        <v>0</v>
      </c>
      <c r="U51" s="394"/>
      <c r="V51" s="395">
        <f>SUM(V10:W10,V19:W19,V30:W30,V41:W41)</f>
        <v>0</v>
      </c>
      <c r="W51" s="395"/>
      <c r="X51" s="394">
        <f>SUM(X10:Y10,X19:Y19,X30:Y30,X41:Y41)</f>
        <v>0</v>
      </c>
      <c r="Y51" s="394"/>
      <c r="Z51" s="395">
        <f>SUM(Z10:AA10,Z19:AA19,Z30:AA30,Z41:AA41)</f>
        <v>0</v>
      </c>
      <c r="AA51" s="395"/>
      <c r="AB51" s="394">
        <f>SUM(AB10:AC10,AB19:AC19,AB30:AC30,AB41:AC41)</f>
        <v>0</v>
      </c>
      <c r="AC51" s="394"/>
      <c r="AD51" s="395">
        <f>SUM(AD10:AE10,AD19:AE19,AD30:AE30,AD41:AE41)</f>
        <v>0</v>
      </c>
      <c r="AE51" s="395"/>
      <c r="AF51" s="394">
        <f>SUM(AF10:AG10,AF19:AG19,AF30:AG30,AF41:AG41)</f>
        <v>0</v>
      </c>
      <c r="AG51" s="394"/>
      <c r="AH51" s="395">
        <f>SUM(AH10:AI10,AH19:AI19,AH30:AI30,AH41:AI41)</f>
        <v>0</v>
      </c>
      <c r="AI51" s="395"/>
    </row>
    <row r="52" spans="19:35" x14ac:dyDescent="0.25">
      <c r="S52" s="154">
        <f t="shared" si="31"/>
        <v>2027</v>
      </c>
      <c r="T52" s="394">
        <f>SUM(T11:U11,T20:U20,T31:U31,T42:U42)</f>
        <v>0</v>
      </c>
      <c r="U52" s="394"/>
      <c r="V52" s="395">
        <f>SUM(V11:W11,V20:W20,V31:W31,V42:W42)</f>
        <v>0</v>
      </c>
      <c r="W52" s="395"/>
      <c r="X52" s="394">
        <f>SUM(X11:Y11,X20:Y20,X31:Y31,X42:Y42)</f>
        <v>0</v>
      </c>
      <c r="Y52" s="394"/>
      <c r="Z52" s="395">
        <f>SUM(Z11:AA11,Z20:AA20,Z31:AA31,Z42:AA42)</f>
        <v>0</v>
      </c>
      <c r="AA52" s="395"/>
      <c r="AB52" s="394">
        <f>SUM(AB11:AC11,AB20:AC20,AB31:AC31,AB42:AC42)</f>
        <v>0</v>
      </c>
      <c r="AC52" s="394"/>
      <c r="AD52" s="395">
        <f>SUM(AD11:AE11,AD20:AE20,AD31:AE31,AD42:AE42)</f>
        <v>0</v>
      </c>
      <c r="AE52" s="395"/>
      <c r="AF52" s="394">
        <f>SUM(AF11:AG11,AF20:AG20,AF31:AG31,AF42:AG42)</f>
        <v>0</v>
      </c>
      <c r="AG52" s="394"/>
      <c r="AH52" s="395">
        <f>SUM(AH11:AI11,AH20:AI20,AH31:AI31,AH42:AI42)</f>
        <v>0</v>
      </c>
      <c r="AI52" s="395"/>
    </row>
    <row r="53" spans="19:35" x14ac:dyDescent="0.25">
      <c r="S53" s="154">
        <f t="shared" si="31"/>
        <v>2028</v>
      </c>
      <c r="T53" s="394">
        <f>SUM(T21:U21,T32:U32,T43:U43)</f>
        <v>0</v>
      </c>
      <c r="U53" s="394"/>
      <c r="V53" s="395">
        <f>SUM(V21:W21,V32:W32,V43:W43)</f>
        <v>0</v>
      </c>
      <c r="W53" s="395"/>
      <c r="X53" s="394">
        <f>SUM(X21:Y21,X32:Y32,X43:Y43)</f>
        <v>0</v>
      </c>
      <c r="Y53" s="394"/>
      <c r="Z53" s="395">
        <f>SUM(Z21:AA21,Z32:AA32,Z43:AA43)</f>
        <v>0</v>
      </c>
      <c r="AA53" s="395"/>
      <c r="AB53" s="394">
        <f>SUM(AB21:AC21,AB32:AC32,AB43:AC43)</f>
        <v>0</v>
      </c>
      <c r="AC53" s="394"/>
      <c r="AD53" s="395">
        <f>SUM(AD21:AE21,AD32:AE32,AD43:AE43)</f>
        <v>0</v>
      </c>
      <c r="AE53" s="395"/>
      <c r="AF53" s="394">
        <f>SUM(AF21:AG21,AF32:AG32,AF43:AG43)</f>
        <v>0</v>
      </c>
      <c r="AG53" s="394"/>
      <c r="AH53" s="395">
        <f>SUM(AH21:AI21,AH32:AI32,AH43:AI43)</f>
        <v>0</v>
      </c>
      <c r="AI53" s="395"/>
    </row>
    <row r="54" spans="19:35" ht="15.75" thickBot="1" x14ac:dyDescent="0.3">
      <c r="S54" s="157" t="s">
        <v>269</v>
      </c>
      <c r="T54" s="401">
        <f>SUM(T22:U22,T33:U33,T44:U44)</f>
        <v>0</v>
      </c>
      <c r="U54" s="401"/>
      <c r="V54" s="402">
        <f>SUM(V22:W22,V33:W33,V44:W44)</f>
        <v>0</v>
      </c>
      <c r="W54" s="402"/>
      <c r="X54" s="401">
        <f>SUM(X22:Y22,X33:Y33,X44:Y44)</f>
        <v>0</v>
      </c>
      <c r="Y54" s="401"/>
      <c r="Z54" s="402">
        <f>SUM(Z22:AA22,Z33:AA33,Z44:AA44)</f>
        <v>0</v>
      </c>
      <c r="AA54" s="402"/>
      <c r="AB54" s="401">
        <f>SUM(AB22:AC22,AB33:AC33,AB44:AC44)</f>
        <v>0</v>
      </c>
      <c r="AC54" s="401"/>
      <c r="AD54" s="402">
        <f>SUM(AD22:AE22,AD33:AE33,AD44:AE44)</f>
        <v>0</v>
      </c>
      <c r="AE54" s="402"/>
      <c r="AF54" s="401">
        <f>SUM(AF22:AG22,AF33:AG33,AF44:AG44)</f>
        <v>0</v>
      </c>
      <c r="AG54" s="401"/>
      <c r="AH54" s="402">
        <f>SUM(AH22:AI22,AH33:AI33,AH44:AI44)</f>
        <v>0</v>
      </c>
      <c r="AI54" s="402"/>
    </row>
    <row r="55" spans="19:35" x14ac:dyDescent="0.25">
      <c r="S55" s="159" t="s">
        <v>263</v>
      </c>
      <c r="T55" s="403">
        <f>SUM(T49:U54)</f>
        <v>0</v>
      </c>
      <c r="U55" s="403"/>
      <c r="V55" s="404">
        <f>SUM(V49:W54)</f>
        <v>0</v>
      </c>
      <c r="W55" s="404"/>
      <c r="X55" s="403">
        <f>SUM(X49:Y54)</f>
        <v>0</v>
      </c>
      <c r="Y55" s="403"/>
      <c r="Z55" s="404">
        <f>SUM(Z49:AA54)</f>
        <v>0</v>
      </c>
      <c r="AA55" s="404"/>
      <c r="AB55" s="403">
        <f>SUM(AB49:AC54)</f>
        <v>0</v>
      </c>
      <c r="AC55" s="403"/>
      <c r="AD55" s="404">
        <f>SUM(AD49:AE54)</f>
        <v>0</v>
      </c>
      <c r="AE55" s="404"/>
      <c r="AF55" s="403">
        <f>SUM(AF49:AG54)</f>
        <v>0</v>
      </c>
      <c r="AG55" s="403"/>
      <c r="AH55" s="404">
        <f>SUM(AH49:AI54)</f>
        <v>0</v>
      </c>
      <c r="AI55" s="404"/>
    </row>
    <row r="57" spans="19:35" x14ac:dyDescent="0.25">
      <c r="S57" s="59" t="s">
        <v>273</v>
      </c>
      <c r="U57" s="179">
        <f>SUM('1,2,3 - PERS_1'!I31:J39)</f>
        <v>0</v>
      </c>
      <c r="V57" s="179"/>
      <c r="W57" s="179">
        <f>SUM('1,2,3 - PERS_2-3'!H60:I69)</f>
        <v>0</v>
      </c>
      <c r="X57" s="179"/>
      <c r="Y57" s="179"/>
      <c r="Z57" s="179"/>
      <c r="AA57" s="179">
        <f>SUM('1,2,3 - PSERS'!H67:I76)</f>
        <v>0</v>
      </c>
      <c r="AB57" s="179"/>
      <c r="AC57" s="179"/>
      <c r="AD57" s="179"/>
      <c r="AE57" s="179"/>
      <c r="AF57" s="179"/>
      <c r="AG57" s="179">
        <f>SUM('1,2,3 - LEOFF_1'!H26:I35)</f>
        <v>0</v>
      </c>
      <c r="AH57" s="179"/>
      <c r="AI57" s="179">
        <f>SUM('1,2,3 - LEOFF_2'!H70:I79)</f>
        <v>0</v>
      </c>
    </row>
    <row r="58" spans="19:35" x14ac:dyDescent="0.25">
      <c r="S58" s="146" t="s">
        <v>274</v>
      </c>
      <c r="U58" s="179">
        <f>T55-U57</f>
        <v>0</v>
      </c>
      <c r="W58" s="179">
        <f>V55-W57</f>
        <v>0</v>
      </c>
      <c r="AA58" s="179">
        <f>Z55-AA57</f>
        <v>0</v>
      </c>
      <c r="AG58" s="179">
        <f>AF55-AG57</f>
        <v>0</v>
      </c>
      <c r="AI58" s="179">
        <f>AH55-AI57</f>
        <v>0</v>
      </c>
    </row>
    <row r="59" spans="19:35" x14ac:dyDescent="0.25">
      <c r="S59" s="146"/>
    </row>
    <row r="60" spans="19:35" x14ac:dyDescent="0.25">
      <c r="S60" s="396" t="s">
        <v>275</v>
      </c>
      <c r="T60" s="396"/>
      <c r="U60" s="396"/>
      <c r="V60" s="396"/>
      <c r="W60" s="396"/>
      <c r="X60" s="396"/>
      <c r="Y60" s="396"/>
      <c r="Z60" s="396"/>
      <c r="AA60" s="396"/>
      <c r="AB60" s="396"/>
      <c r="AC60" s="396"/>
      <c r="AD60" s="396"/>
      <c r="AE60" s="396"/>
      <c r="AF60" s="396"/>
      <c r="AG60" s="396"/>
      <c r="AH60" s="396"/>
      <c r="AI60" s="396"/>
    </row>
    <row r="61" spans="19:35" x14ac:dyDescent="0.25">
      <c r="S61" s="396"/>
      <c r="T61" s="396"/>
      <c r="U61" s="396"/>
      <c r="V61" s="396"/>
      <c r="W61" s="396"/>
      <c r="X61" s="396"/>
      <c r="Y61" s="396"/>
      <c r="Z61" s="396"/>
      <c r="AA61" s="396"/>
      <c r="AB61" s="396"/>
      <c r="AC61" s="396"/>
      <c r="AD61" s="396"/>
      <c r="AE61" s="396"/>
      <c r="AF61" s="396"/>
      <c r="AG61" s="396"/>
      <c r="AH61" s="396"/>
      <c r="AI61" s="396"/>
    </row>
  </sheetData>
  <mergeCells count="129">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T49:U49"/>
    <mergeCell ref="V49:W49"/>
    <mergeCell ref="X49:Y49"/>
    <mergeCell ref="Z49:AA49"/>
    <mergeCell ref="AB49:AC49"/>
    <mergeCell ref="AD49:AE49"/>
    <mergeCell ref="AF49:AG49"/>
    <mergeCell ref="AH49:AI49"/>
    <mergeCell ref="AD48:AE48"/>
    <mergeCell ref="AF48:AG48"/>
    <mergeCell ref="AH48:AI48"/>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39" ma:contentTypeDescription="Create a new document." ma:contentTypeScope="" ma:versionID="bbc4e25b4d18b3237f9954e0aa6a8443">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f41bef73cedadc357f54c9c60de82917"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Notes" ma:index="35" nillable="true" ma:displayName="Notes" ma:format="Dropdown" ma:internalName="Notes">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Notes xmlns="ea04e3fd-6465-4142-91bc-9269e631cbda" xsi:nil="true"/>
  </documentManagement>
</p:properties>
</file>

<file path=customXml/itemProps1.xml><?xml version="1.0" encoding="utf-8"?>
<ds:datastoreItem xmlns:ds="http://schemas.openxmlformats.org/officeDocument/2006/customXml" ds:itemID="{1753206E-32D2-4BE2-8E1D-2736D853B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4e3fd-6465-4142-91bc-9269e631cbda"/>
    <ds:schemaRef ds:uri="22c7d62b-a531-4afa-91a0-b0037c04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3.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Wolf, Andrew (SAO)</cp:lastModifiedBy>
  <cp:revision/>
  <dcterms:created xsi:type="dcterms:W3CDTF">2016-08-30T23:54:34Z</dcterms:created>
  <dcterms:modified xsi:type="dcterms:W3CDTF">2024-02-22T19:00:19Z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