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oucho@sao.wa.gov\Desktop\"/>
    </mc:Choice>
  </mc:AlternateContent>
  <bookViews>
    <workbookView xWindow="0" yWindow="0" windowWidth="16455" windowHeight="4425" activeTab="3"/>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 Notes" sheetId="12" r:id="rId9"/>
    <sheet name="6 - Sensitivity - Notes" sheetId="6" r:id="rId10"/>
  </sheets>
  <definedNames>
    <definedName name="_xlnm.Print_Area" localSheetId="6">'1,2,3 - LEOFF_2'!$B$47:$Y$87</definedName>
    <definedName name="_xlnm.Print_Area" localSheetId="3">'1,2,3 - PERS_2-3'!$G$39:$U$56</definedName>
    <definedName name="_xlnm.Print_Area" localSheetId="8">'6 - Amort - Notes'!$S$61:$AI$71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5" i="8" l="1"/>
  <c r="T56" i="8"/>
  <c r="G100" i="9" l="1"/>
  <c r="F88" i="8"/>
  <c r="F90" i="1"/>
  <c r="F63" i="7"/>
  <c r="F82" i="1"/>
  <c r="J19" i="11"/>
  <c r="C19" i="11"/>
  <c r="C33" i="11" s="1"/>
  <c r="G91" i="9" l="1"/>
  <c r="V58" i="9" l="1"/>
  <c r="S70" i="9"/>
  <c r="R70" i="9"/>
  <c r="Q70" i="9"/>
  <c r="P70" i="9"/>
  <c r="O70" i="9"/>
  <c r="N70" i="9"/>
  <c r="M70" i="9"/>
  <c r="L70" i="9"/>
  <c r="K70" i="9"/>
  <c r="J70" i="9"/>
  <c r="I70" i="9"/>
  <c r="H70" i="9"/>
  <c r="P61" i="1" l="1"/>
  <c r="O61" i="1"/>
  <c r="N61" i="1"/>
  <c r="M61" i="1"/>
  <c r="L61" i="1"/>
  <c r="K61" i="1"/>
  <c r="J61" i="1"/>
  <c r="I61" i="1"/>
  <c r="H61" i="1"/>
  <c r="G61" i="1"/>
  <c r="F96" i="8" l="1"/>
  <c r="C42" i="8" l="1"/>
  <c r="B41" i="8"/>
  <c r="U55" i="8"/>
  <c r="F95" i="8" s="1"/>
  <c r="U54" i="8"/>
  <c r="R67" i="8"/>
  <c r="Q67" i="8"/>
  <c r="P67" i="8"/>
  <c r="O67" i="8"/>
  <c r="N67" i="8"/>
  <c r="M67" i="8"/>
  <c r="L67" i="8"/>
  <c r="K67" i="8"/>
  <c r="J67" i="8"/>
  <c r="I67" i="8"/>
  <c r="G67" i="8"/>
  <c r="H67" i="8"/>
  <c r="B36" i="10" l="1"/>
  <c r="B64" i="7" l="1"/>
  <c r="V54" i="9" l="1"/>
  <c r="V53" i="9"/>
  <c r="U50" i="8" l="1"/>
  <c r="U49" i="8"/>
  <c r="S49" i="1" l="1"/>
  <c r="S50" i="1"/>
  <c r="AI11" i="12" l="1"/>
  <c r="AI36" i="12" s="1"/>
  <c r="AG11" i="12"/>
  <c r="AA11" i="12"/>
  <c r="Z36" i="12" s="1"/>
  <c r="W11" i="12"/>
  <c r="W22" i="12" s="1"/>
  <c r="U11" i="12"/>
  <c r="V36" i="12" l="1"/>
  <c r="W36" i="12"/>
  <c r="V22" i="12"/>
  <c r="AH22" i="12"/>
  <c r="AI22" i="12"/>
  <c r="AH36" i="12"/>
  <c r="AA36" i="12"/>
  <c r="Z22" i="12"/>
  <c r="AA22" i="12"/>
  <c r="AE58" i="12" l="1"/>
  <c r="AI44" i="12"/>
  <c r="AI43" i="12"/>
  <c r="AI42" i="12"/>
  <c r="AI41" i="12"/>
  <c r="AI40" i="12"/>
  <c r="AI39" i="12"/>
  <c r="AH44" i="12"/>
  <c r="AH43" i="12"/>
  <c r="AH42" i="12"/>
  <c r="AH41" i="12"/>
  <c r="AH40" i="12"/>
  <c r="AH39" i="12"/>
  <c r="AE44" i="12"/>
  <c r="AE43" i="12"/>
  <c r="AE42" i="12"/>
  <c r="AE41" i="12"/>
  <c r="AE40" i="12"/>
  <c r="AE39" i="12"/>
  <c r="AD44" i="12"/>
  <c r="AD43" i="12"/>
  <c r="AD42" i="12"/>
  <c r="AD41" i="12"/>
  <c r="AD40" i="12"/>
  <c r="AD39" i="12"/>
  <c r="AA44" i="12"/>
  <c r="AA43" i="12"/>
  <c r="AA42" i="12"/>
  <c r="AA41" i="12"/>
  <c r="AA40" i="12"/>
  <c r="AA39" i="12"/>
  <c r="Z44" i="12"/>
  <c r="Z43" i="12"/>
  <c r="Z42" i="12"/>
  <c r="Z41" i="12"/>
  <c r="Z40" i="12"/>
  <c r="Z39" i="12"/>
  <c r="Y44" i="12"/>
  <c r="Y43" i="12"/>
  <c r="Y42" i="12"/>
  <c r="Y41" i="12"/>
  <c r="Y40" i="12"/>
  <c r="Y39" i="12"/>
  <c r="X44" i="12"/>
  <c r="X43" i="12"/>
  <c r="X42" i="12"/>
  <c r="X41" i="12"/>
  <c r="X40" i="12"/>
  <c r="X39" i="12"/>
  <c r="W44" i="12"/>
  <c r="W43" i="12"/>
  <c r="W42" i="12"/>
  <c r="W41" i="12"/>
  <c r="W40" i="12"/>
  <c r="W39" i="12"/>
  <c r="V44" i="12"/>
  <c r="V43" i="12"/>
  <c r="V42" i="12"/>
  <c r="V41" i="12"/>
  <c r="V40" i="12"/>
  <c r="V39" i="12"/>
  <c r="AI30" i="12"/>
  <c r="AI29" i="12"/>
  <c r="AI28" i="12"/>
  <c r="AI27" i="12"/>
  <c r="AI26" i="12"/>
  <c r="AI25" i="12"/>
  <c r="AH30" i="12"/>
  <c r="AH29" i="12"/>
  <c r="AH28" i="12"/>
  <c r="AH27" i="12"/>
  <c r="AH26" i="12"/>
  <c r="AH25" i="12"/>
  <c r="AE30" i="12"/>
  <c r="AE29" i="12"/>
  <c r="AE28" i="12"/>
  <c r="AE27" i="12"/>
  <c r="AE26" i="12"/>
  <c r="AE25" i="12"/>
  <c r="AD30" i="12"/>
  <c r="AD29" i="12"/>
  <c r="AD28" i="12"/>
  <c r="AD27" i="12"/>
  <c r="AD26" i="12"/>
  <c r="AD25" i="12"/>
  <c r="AA30" i="12"/>
  <c r="AA29" i="12"/>
  <c r="AA28" i="12"/>
  <c r="AA27" i="12"/>
  <c r="AA26" i="12"/>
  <c r="AA25" i="12"/>
  <c r="Z30" i="12"/>
  <c r="Z29" i="12"/>
  <c r="Z28" i="12"/>
  <c r="Z27" i="12"/>
  <c r="Z26" i="12"/>
  <c r="Z25" i="12"/>
  <c r="Y30" i="12"/>
  <c r="Y29" i="12"/>
  <c r="Y28" i="12"/>
  <c r="Y27" i="12"/>
  <c r="Y26" i="12"/>
  <c r="Y25" i="12"/>
  <c r="X30" i="12"/>
  <c r="X29" i="12"/>
  <c r="X28" i="12"/>
  <c r="X27" i="12"/>
  <c r="X26" i="12"/>
  <c r="X25" i="12"/>
  <c r="W30" i="12"/>
  <c r="W29" i="12"/>
  <c r="W28" i="12"/>
  <c r="W27" i="12"/>
  <c r="W26" i="12"/>
  <c r="W25" i="12"/>
  <c r="V30" i="12"/>
  <c r="V29" i="12"/>
  <c r="V28" i="12"/>
  <c r="V27" i="12"/>
  <c r="V26" i="12"/>
  <c r="V25" i="12"/>
  <c r="AI16" i="12"/>
  <c r="AI15" i="12"/>
  <c r="AI14" i="12"/>
  <c r="AI13" i="12"/>
  <c r="AG16" i="12"/>
  <c r="AF68" i="12" s="1"/>
  <c r="M41" i="10" s="1"/>
  <c r="AG15" i="12"/>
  <c r="AF67" i="12" s="1"/>
  <c r="M40" i="10" s="1"/>
  <c r="AG14" i="12"/>
  <c r="AF66" i="12" s="1"/>
  <c r="M39" i="10" s="1"/>
  <c r="AG13" i="12"/>
  <c r="AF65" i="12" s="1"/>
  <c r="AE16" i="12"/>
  <c r="AE15" i="12"/>
  <c r="AE14" i="12"/>
  <c r="AE13" i="12"/>
  <c r="AC16" i="12"/>
  <c r="AB68" i="12" s="1"/>
  <c r="AC15" i="12"/>
  <c r="AB67" i="12" s="1"/>
  <c r="AC14" i="12"/>
  <c r="AB66" i="12" s="1"/>
  <c r="AC13" i="12"/>
  <c r="AB65" i="12" s="1"/>
  <c r="Y16" i="12"/>
  <c r="Y15" i="12"/>
  <c r="Y14" i="12"/>
  <c r="Y13" i="12"/>
  <c r="AA16" i="12"/>
  <c r="AA15" i="12"/>
  <c r="AA14" i="12"/>
  <c r="AA13" i="12"/>
  <c r="W16" i="12"/>
  <c r="W15" i="12"/>
  <c r="W14" i="12"/>
  <c r="W13" i="12"/>
  <c r="U16" i="12"/>
  <c r="T68" i="12" s="1"/>
  <c r="N45" i="7" s="1"/>
  <c r="U15" i="12"/>
  <c r="T67" i="12" s="1"/>
  <c r="N44" i="7" s="1"/>
  <c r="U14" i="12"/>
  <c r="T66" i="12" s="1"/>
  <c r="N43" i="7" s="1"/>
  <c r="U13" i="12"/>
  <c r="T65" i="12" s="1"/>
  <c r="Q17" i="12"/>
  <c r="O17" i="12"/>
  <c r="M17" i="12"/>
  <c r="K17" i="12"/>
  <c r="I17" i="12"/>
  <c r="G17" i="12"/>
  <c r="E17" i="12"/>
  <c r="C17" i="12"/>
  <c r="Q45" i="12"/>
  <c r="P45" i="12"/>
  <c r="O45" i="12"/>
  <c r="N45" i="12"/>
  <c r="M45" i="12"/>
  <c r="L45" i="12"/>
  <c r="K45" i="12"/>
  <c r="J45" i="12"/>
  <c r="I45" i="12"/>
  <c r="H45" i="12"/>
  <c r="G45" i="12"/>
  <c r="F45" i="12"/>
  <c r="E45" i="12"/>
  <c r="D45" i="12"/>
  <c r="C45" i="12"/>
  <c r="B45" i="12"/>
  <c r="Q31" i="12"/>
  <c r="O31" i="12"/>
  <c r="M31" i="12"/>
  <c r="K31" i="12"/>
  <c r="I31" i="12"/>
  <c r="G31" i="12"/>
  <c r="E31" i="12"/>
  <c r="C31" i="12"/>
  <c r="P31" i="12"/>
  <c r="N31" i="12"/>
  <c r="L31" i="12"/>
  <c r="J31" i="12"/>
  <c r="H31" i="12"/>
  <c r="F31" i="12"/>
  <c r="D31" i="12"/>
  <c r="B31" i="12"/>
  <c r="X70" i="12" l="1"/>
  <c r="AD70" i="12"/>
  <c r="AD69" i="12"/>
  <c r="X69" i="12"/>
  <c r="AD68" i="12"/>
  <c r="AD67" i="12"/>
  <c r="AD66" i="12"/>
  <c r="AD65" i="12"/>
  <c r="X68" i="12"/>
  <c r="X67" i="12"/>
  <c r="X66" i="12"/>
  <c r="X65" i="12"/>
  <c r="AF71" i="12"/>
  <c r="M38" i="10"/>
  <c r="AB71" i="12"/>
  <c r="T71" i="12"/>
  <c r="N42" i="7"/>
  <c r="X45" i="12"/>
  <c r="AD45" i="12"/>
  <c r="AC17" i="12"/>
  <c r="AE17" i="12"/>
  <c r="AA17" i="12"/>
  <c r="AH45" i="12"/>
  <c r="AA31" i="12"/>
  <c r="W31" i="12"/>
  <c r="AI31" i="12"/>
  <c r="AD58" i="12"/>
  <c r="Y58" i="12"/>
  <c r="V45" i="12"/>
  <c r="V31" i="12"/>
  <c r="Z31" i="12"/>
  <c r="AD31" i="12"/>
  <c r="U17" i="12"/>
  <c r="Y45" i="12"/>
  <c r="Z45" i="12"/>
  <c r="X58" i="12"/>
  <c r="AE31" i="12"/>
  <c r="W45" i="12"/>
  <c r="AA45" i="12"/>
  <c r="AI45" i="12"/>
  <c r="Y31" i="12"/>
  <c r="AH31" i="12"/>
  <c r="AE45" i="12"/>
  <c r="X31" i="12"/>
  <c r="AG17" i="12"/>
  <c r="Y17" i="12"/>
  <c r="W17" i="12"/>
  <c r="AI17" i="12"/>
  <c r="X71" i="12" l="1"/>
  <c r="AD71" i="12"/>
  <c r="J15" i="6"/>
  <c r="I15" i="6"/>
  <c r="H15" i="6"/>
  <c r="I48" i="7" l="1"/>
  <c r="C101" i="9" l="1"/>
  <c r="F51" i="10"/>
  <c r="D51" i="10"/>
  <c r="B97" i="8"/>
  <c r="B91" i="1"/>
  <c r="F57" i="7"/>
  <c r="D36" i="11" l="1"/>
  <c r="D46" i="9" s="1"/>
  <c r="C35" i="11" l="1"/>
  <c r="C45" i="9" l="1"/>
  <c r="G99" i="9" s="1"/>
  <c r="B57" i="10"/>
  <c r="C38" i="10"/>
  <c r="C36" i="10"/>
  <c r="L17" i="10"/>
  <c r="F57" i="10" s="1"/>
  <c r="J17" i="10"/>
  <c r="I37" i="10" s="1"/>
  <c r="I17" i="10"/>
  <c r="K19" i="2" s="1"/>
  <c r="H17" i="10"/>
  <c r="K18" i="2" s="1"/>
  <c r="F17" i="10"/>
  <c r="H37" i="10" s="1"/>
  <c r="E17" i="10"/>
  <c r="H35" i="10" s="1"/>
  <c r="D17" i="10"/>
  <c r="K10" i="2" s="1"/>
  <c r="C17" i="10"/>
  <c r="J16" i="10"/>
  <c r="I16" i="10"/>
  <c r="H16" i="10"/>
  <c r="F16" i="10"/>
  <c r="E16" i="10"/>
  <c r="D16" i="10"/>
  <c r="C16" i="10"/>
  <c r="K13" i="10"/>
  <c r="K17" i="10" s="1"/>
  <c r="C24" i="10" s="1"/>
  <c r="G13" i="10"/>
  <c r="G17" i="10" s="1"/>
  <c r="K12" i="10"/>
  <c r="K16" i="10" s="1"/>
  <c r="B25" i="10" s="1"/>
  <c r="G12" i="10"/>
  <c r="C39" i="10" s="1"/>
  <c r="L14" i="2"/>
  <c r="H93" i="9" l="1"/>
  <c r="C100" i="9" s="1"/>
  <c r="E50" i="10"/>
  <c r="I33" i="10"/>
  <c r="K12" i="2"/>
  <c r="K11" i="2"/>
  <c r="K15" i="2" s="1"/>
  <c r="B50" i="10"/>
  <c r="B22" i="10"/>
  <c r="J24" i="11"/>
  <c r="J25" i="11" s="1"/>
  <c r="B49" i="10"/>
  <c r="C23" i="10"/>
  <c r="I35" i="10"/>
  <c r="H33" i="10"/>
  <c r="K20" i="2"/>
  <c r="K5" i="2"/>
  <c r="M44" i="10"/>
  <c r="K22" i="2"/>
  <c r="B55" i="10"/>
  <c r="C50" i="10"/>
  <c r="C40" i="10"/>
  <c r="B38" i="10"/>
  <c r="D38" i="10" s="1"/>
  <c r="B40" i="10"/>
  <c r="E49" i="10"/>
  <c r="G16" i="10"/>
  <c r="J14" i="2"/>
  <c r="E92" i="9"/>
  <c r="E91" i="9"/>
  <c r="I85" i="9"/>
  <c r="D54" i="9"/>
  <c r="D52" i="9"/>
  <c r="C52" i="9"/>
  <c r="D32" i="9"/>
  <c r="C31" i="9"/>
  <c r="M17" i="9"/>
  <c r="G97" i="9" s="1"/>
  <c r="K17" i="9"/>
  <c r="J17" i="9"/>
  <c r="I17" i="9"/>
  <c r="G17" i="9"/>
  <c r="F17" i="9"/>
  <c r="E17" i="9"/>
  <c r="D17" i="9"/>
  <c r="K16" i="9"/>
  <c r="J16" i="9"/>
  <c r="I16" i="9"/>
  <c r="G16" i="9"/>
  <c r="F16" i="9"/>
  <c r="E16" i="9"/>
  <c r="D16" i="9"/>
  <c r="L13" i="9"/>
  <c r="L17" i="9" s="1"/>
  <c r="D30" i="9" s="1"/>
  <c r="H13" i="9"/>
  <c r="H17" i="9" s="1"/>
  <c r="L12" i="9"/>
  <c r="L16" i="9" s="1"/>
  <c r="H12" i="9"/>
  <c r="H16" i="9" s="1"/>
  <c r="K37" i="10" l="1"/>
  <c r="H44" i="10"/>
  <c r="I44" i="10"/>
  <c r="E93" i="9"/>
  <c r="C97" i="9" s="1"/>
  <c r="B51" i="10"/>
  <c r="B53" i="10" s="1"/>
  <c r="L19" i="2"/>
  <c r="J78" i="9"/>
  <c r="J26" i="11"/>
  <c r="D40" i="10"/>
  <c r="C26" i="10"/>
  <c r="A26" i="10"/>
  <c r="B26" i="10"/>
  <c r="J80" i="9"/>
  <c r="L20" i="2"/>
  <c r="C92" i="9"/>
  <c r="C24" i="11"/>
  <c r="C25" i="11" s="1"/>
  <c r="C25" i="9"/>
  <c r="L5" i="2"/>
  <c r="E51" i="10"/>
  <c r="B56" i="10" s="1"/>
  <c r="I76" i="9"/>
  <c r="L10" i="2"/>
  <c r="D56" i="9"/>
  <c r="I78" i="9"/>
  <c r="L11" i="2"/>
  <c r="C91" i="9"/>
  <c r="D26" i="9"/>
  <c r="I80" i="9"/>
  <c r="L12" i="2"/>
  <c r="J76" i="9"/>
  <c r="L18" i="2"/>
  <c r="B39" i="10"/>
  <c r="D39" i="10" s="1"/>
  <c r="C49" i="10"/>
  <c r="C51" i="10" s="1"/>
  <c r="D55" i="9"/>
  <c r="C54" i="9"/>
  <c r="E54" i="9" s="1"/>
  <c r="C55" i="9"/>
  <c r="D28" i="9"/>
  <c r="D91" i="9"/>
  <c r="C29" i="9"/>
  <c r="F91" i="9"/>
  <c r="C56" i="9"/>
  <c r="D92" i="9"/>
  <c r="C27" i="9"/>
  <c r="F92" i="9"/>
  <c r="D41" i="10" l="1"/>
  <c r="C93" i="9"/>
  <c r="C95" i="9" s="1"/>
  <c r="E56" i="9"/>
  <c r="D93" i="9"/>
  <c r="C96" i="9" s="1"/>
  <c r="D33" i="9"/>
  <c r="C33" i="9"/>
  <c r="B33" i="9"/>
  <c r="G51" i="10"/>
  <c r="C26" i="11"/>
  <c r="F93" i="9"/>
  <c r="C98" i="9" s="1"/>
  <c r="B54" i="10"/>
  <c r="B59" i="10" s="1"/>
  <c r="E55" i="9"/>
  <c r="E57" i="9" l="1"/>
  <c r="K24" i="2"/>
  <c r="D89" i="8" l="1"/>
  <c r="D88" i="8"/>
  <c r="H82" i="8"/>
  <c r="C50" i="8"/>
  <c r="C48" i="8"/>
  <c r="B48" i="8"/>
  <c r="C32" i="8"/>
  <c r="B31" i="8"/>
  <c r="L17" i="8"/>
  <c r="F94" i="8" s="1"/>
  <c r="J17" i="8"/>
  <c r="I17" i="8"/>
  <c r="H17" i="8"/>
  <c r="F17" i="8"/>
  <c r="E17" i="8"/>
  <c r="D17" i="8"/>
  <c r="C17" i="8"/>
  <c r="J16" i="8"/>
  <c r="I16" i="8"/>
  <c r="H16" i="8"/>
  <c r="F16" i="8"/>
  <c r="E16" i="8"/>
  <c r="D16" i="8"/>
  <c r="C16" i="8"/>
  <c r="B88" i="8" s="1"/>
  <c r="K13" i="8"/>
  <c r="K17" i="8" s="1"/>
  <c r="G13" i="8"/>
  <c r="G17" i="8" s="1"/>
  <c r="C89" i="8" s="1"/>
  <c r="K12" i="8"/>
  <c r="K16" i="8" s="1"/>
  <c r="G12" i="8"/>
  <c r="C51" i="8" s="1"/>
  <c r="H14" i="2"/>
  <c r="J5" i="2" l="1"/>
  <c r="B26" i="8"/>
  <c r="J19" i="2"/>
  <c r="I75" i="8"/>
  <c r="H77" i="8"/>
  <c r="J12" i="2"/>
  <c r="I77" i="8"/>
  <c r="J20" i="2"/>
  <c r="D90" i="8"/>
  <c r="B94" i="8" s="1"/>
  <c r="I73" i="8"/>
  <c r="J18" i="2"/>
  <c r="H73" i="8"/>
  <c r="J10" i="2"/>
  <c r="H75" i="8"/>
  <c r="J11" i="2"/>
  <c r="B89" i="8"/>
  <c r="B29" i="8"/>
  <c r="B52" i="8"/>
  <c r="E88" i="8"/>
  <c r="C30" i="8"/>
  <c r="E89" i="8"/>
  <c r="C25" i="8"/>
  <c r="B50" i="8"/>
  <c r="D50" i="8" s="1"/>
  <c r="B27" i="8"/>
  <c r="C52" i="8"/>
  <c r="G16" i="8"/>
  <c r="V57" i="9" l="1"/>
  <c r="V56" i="9"/>
  <c r="V55" i="9"/>
  <c r="D52" i="8"/>
  <c r="E90" i="8"/>
  <c r="B95" i="8" s="1"/>
  <c r="B90" i="8"/>
  <c r="B92" i="8" s="1"/>
  <c r="C88" i="8"/>
  <c r="B51" i="8"/>
  <c r="D51" i="8" s="1"/>
  <c r="C28" i="8"/>
  <c r="C33" i="8" s="1"/>
  <c r="A33" i="8" l="1"/>
  <c r="D53" i="8"/>
  <c r="B33" i="8"/>
  <c r="C90" i="8"/>
  <c r="B93" i="8" l="1"/>
  <c r="D83" i="1"/>
  <c r="U51" i="8" l="1"/>
  <c r="N48" i="7"/>
  <c r="D56" i="7"/>
  <c r="D55" i="7"/>
  <c r="C43" i="7"/>
  <c r="C41" i="7"/>
  <c r="B41" i="7"/>
  <c r="C30" i="7"/>
  <c r="B29" i="7"/>
  <c r="L17" i="7"/>
  <c r="F61" i="7" s="1"/>
  <c r="J17" i="7"/>
  <c r="I17" i="7"/>
  <c r="H17" i="7"/>
  <c r="F17" i="7"/>
  <c r="E17" i="7"/>
  <c r="D17" i="7"/>
  <c r="C17" i="7"/>
  <c r="J16" i="7"/>
  <c r="I16" i="7"/>
  <c r="B28" i="7" s="1"/>
  <c r="H16" i="7"/>
  <c r="F16" i="7"/>
  <c r="E16" i="7"/>
  <c r="D16" i="7"/>
  <c r="C16" i="7"/>
  <c r="B55" i="7" s="1"/>
  <c r="K13" i="7"/>
  <c r="K17" i="7" s="1"/>
  <c r="C27" i="7" s="1"/>
  <c r="G13" i="7"/>
  <c r="G17" i="7" s="1"/>
  <c r="K12" i="7"/>
  <c r="C45" i="7" s="1"/>
  <c r="G12" i="7"/>
  <c r="C44" i="7" s="1"/>
  <c r="D82" i="1"/>
  <c r="D84" i="1" s="1"/>
  <c r="E36" i="6"/>
  <c r="D36" i="6"/>
  <c r="C36" i="6"/>
  <c r="E33" i="6"/>
  <c r="D33" i="6"/>
  <c r="C33" i="6"/>
  <c r="E30" i="6"/>
  <c r="D30" i="6"/>
  <c r="C30" i="6"/>
  <c r="E27" i="6"/>
  <c r="D27" i="6"/>
  <c r="C27" i="6"/>
  <c r="E24" i="6"/>
  <c r="D24" i="6"/>
  <c r="C24" i="6"/>
  <c r="E21" i="6"/>
  <c r="D21" i="6"/>
  <c r="C21" i="6"/>
  <c r="E18" i="6"/>
  <c r="D18" i="6"/>
  <c r="C18" i="6"/>
  <c r="E15" i="6"/>
  <c r="D15" i="6"/>
  <c r="C15" i="6"/>
  <c r="U53" i="8" l="1"/>
  <c r="U52" i="8"/>
  <c r="C26" i="7"/>
  <c r="H7" i="2"/>
  <c r="I41" i="7"/>
  <c r="H11" i="2"/>
  <c r="I43" i="7"/>
  <c r="H12" i="2"/>
  <c r="J39" i="7"/>
  <c r="H18" i="2"/>
  <c r="I39" i="7"/>
  <c r="H10" i="2"/>
  <c r="J41" i="7"/>
  <c r="H19" i="2"/>
  <c r="D57" i="7"/>
  <c r="B61" i="7" s="1"/>
  <c r="J43" i="7"/>
  <c r="H20" i="2"/>
  <c r="B56" i="7"/>
  <c r="B57" i="7" s="1"/>
  <c r="K16" i="7"/>
  <c r="B63" i="7"/>
  <c r="C56" i="7"/>
  <c r="E56" i="7"/>
  <c r="B25" i="7"/>
  <c r="B43" i="7"/>
  <c r="D43" i="7" s="1"/>
  <c r="G16" i="7"/>
  <c r="B88" i="1"/>
  <c r="I49" i="7" l="1"/>
  <c r="L42" i="7"/>
  <c r="J49" i="7"/>
  <c r="A31" i="7"/>
  <c r="F98" i="8"/>
  <c r="B31" i="7"/>
  <c r="C31" i="7"/>
  <c r="C40" i="8"/>
  <c r="B40" i="8"/>
  <c r="A40" i="8"/>
  <c r="B59" i="7"/>
  <c r="H15" i="2"/>
  <c r="H22" i="2"/>
  <c r="B45" i="7"/>
  <c r="D45" i="7" s="1"/>
  <c r="E55" i="7"/>
  <c r="E57" i="7" s="1"/>
  <c r="B62" i="7" s="1"/>
  <c r="C55" i="7"/>
  <c r="B44" i="7"/>
  <c r="D44" i="7" s="1"/>
  <c r="D46" i="7" s="1"/>
  <c r="D49" i="7" l="1"/>
  <c r="F62" i="7" s="1"/>
  <c r="F65" i="7" s="1"/>
  <c r="C57" i="7"/>
  <c r="G57" i="7" s="1"/>
  <c r="B60" i="7" l="1"/>
  <c r="B65" i="7" s="1"/>
  <c r="H76" i="1"/>
  <c r="H24" i="2" l="1"/>
  <c r="E67" i="7"/>
  <c r="I14" i="2"/>
  <c r="M14" i="2" s="1"/>
  <c r="G12" i="1" l="1"/>
  <c r="C51" i="1" s="1"/>
  <c r="C50" i="1" l="1"/>
  <c r="K13" i="1"/>
  <c r="G13" i="1"/>
  <c r="C17" i="1" l="1"/>
  <c r="C32" i="1"/>
  <c r="B31" i="1"/>
  <c r="B83" i="1" l="1"/>
  <c r="I5" i="2"/>
  <c r="M5" i="2" s="1"/>
  <c r="P6" i="2" s="1"/>
  <c r="B26" i="1"/>
  <c r="M7" i="2"/>
  <c r="P5" i="2" s="1"/>
  <c r="J16" i="1"/>
  <c r="I16" i="1"/>
  <c r="H16" i="1"/>
  <c r="G16" i="1"/>
  <c r="C82" i="1" s="1"/>
  <c r="F16" i="1"/>
  <c r="E16" i="1"/>
  <c r="D16" i="1"/>
  <c r="C16" i="1"/>
  <c r="B82" i="1" s="1"/>
  <c r="B84" i="1" s="1"/>
  <c r="L17" i="1"/>
  <c r="F88" i="1" s="1"/>
  <c r="K17" i="1"/>
  <c r="J17" i="1"/>
  <c r="I17" i="1"/>
  <c r="H17" i="1"/>
  <c r="I66" i="1" s="1"/>
  <c r="G17" i="1"/>
  <c r="F17" i="1"/>
  <c r="E17" i="1"/>
  <c r="D17" i="1"/>
  <c r="H66" i="1" s="1"/>
  <c r="K12" i="1"/>
  <c r="I19" i="2" l="1"/>
  <c r="M19" i="2" s="1"/>
  <c r="I69" i="1"/>
  <c r="I20" i="2"/>
  <c r="M20" i="2" s="1"/>
  <c r="I71" i="1"/>
  <c r="I18" i="2"/>
  <c r="M18" i="2" s="1"/>
  <c r="C30" i="1"/>
  <c r="E83" i="1"/>
  <c r="I12" i="2"/>
  <c r="M12" i="2" s="1"/>
  <c r="H71" i="1"/>
  <c r="I10" i="2"/>
  <c r="M10" i="2" s="1"/>
  <c r="I11" i="2"/>
  <c r="M11" i="2" s="1"/>
  <c r="H69" i="1"/>
  <c r="B27" i="1"/>
  <c r="C83" i="1"/>
  <c r="C84" i="1" s="1"/>
  <c r="B86" i="1"/>
  <c r="C28" i="1"/>
  <c r="B51" i="1"/>
  <c r="D51" i="1" s="1"/>
  <c r="K16" i="1"/>
  <c r="E82" i="1" s="1"/>
  <c r="C52" i="1"/>
  <c r="B25" i="1"/>
  <c r="B50" i="1"/>
  <c r="D50" i="1" s="1"/>
  <c r="C48" i="1"/>
  <c r="B48" i="1"/>
  <c r="E84" i="1" l="1"/>
  <c r="B89" i="1" s="1"/>
  <c r="B87" i="1"/>
  <c r="B29" i="1"/>
  <c r="B33" i="1" s="1"/>
  <c r="B52" i="1"/>
  <c r="D52" i="1" s="1"/>
  <c r="D53" i="1" s="1"/>
  <c r="A33" i="1" l="1"/>
  <c r="C33" i="1"/>
  <c r="S53" i="1" l="1"/>
  <c r="S51" i="1"/>
  <c r="S52" i="1"/>
  <c r="D56" i="1" l="1"/>
  <c r="D61" i="1" s="1"/>
  <c r="D64" i="1" l="1"/>
  <c r="R59" i="1" s="1"/>
  <c r="W56" i="12" s="1"/>
  <c r="D66" i="1"/>
  <c r="D59" i="1"/>
  <c r="R54" i="1" s="1"/>
  <c r="C42" i="1" s="1"/>
  <c r="Q56" i="1"/>
  <c r="R56" i="1"/>
  <c r="W53" i="12" s="1"/>
  <c r="D63" i="1"/>
  <c r="A37" i="1"/>
  <c r="C37" i="1"/>
  <c r="D60" i="1"/>
  <c r="D62" i="1"/>
  <c r="A36" i="1"/>
  <c r="B36" i="1"/>
  <c r="Q59" i="1" l="1"/>
  <c r="D65" i="1"/>
  <c r="Q54" i="1"/>
  <c r="B41" i="1" s="1"/>
  <c r="Q60" i="1"/>
  <c r="R60" i="1"/>
  <c r="R57" i="1"/>
  <c r="W54" i="12" s="1"/>
  <c r="Q57" i="1"/>
  <c r="Q58" i="1"/>
  <c r="R58" i="1"/>
  <c r="W55" i="12" s="1"/>
  <c r="S56" i="1"/>
  <c r="V53" i="12"/>
  <c r="V66" i="12" s="1"/>
  <c r="M73" i="1" s="1"/>
  <c r="R55" i="1"/>
  <c r="Q55" i="1"/>
  <c r="S54" i="1"/>
  <c r="F89" i="1" s="1"/>
  <c r="F92" i="1" s="1"/>
  <c r="V56" i="12" l="1"/>
  <c r="V69" i="12" s="1"/>
  <c r="M76" i="1" s="1"/>
  <c r="S59" i="1"/>
  <c r="C40" i="1"/>
  <c r="B40" i="1"/>
  <c r="A40" i="1"/>
  <c r="S55" i="1"/>
  <c r="Q61" i="1"/>
  <c r="V52" i="12"/>
  <c r="W52" i="12"/>
  <c r="R61" i="1"/>
  <c r="V55" i="12"/>
  <c r="V68" i="12" s="1"/>
  <c r="M75" i="1" s="1"/>
  <c r="S58" i="1"/>
  <c r="V54" i="12"/>
  <c r="V67" i="12" s="1"/>
  <c r="M74" i="1" s="1"/>
  <c r="S57" i="1"/>
  <c r="S60" i="1"/>
  <c r="V65" i="12" l="1"/>
  <c r="M72" i="1" s="1"/>
  <c r="H74" i="1"/>
  <c r="W58" i="12"/>
  <c r="W57" i="12" s="1"/>
  <c r="I74" i="1"/>
  <c r="I78" i="1" s="1"/>
  <c r="V58" i="12"/>
  <c r="V57" i="12" s="1"/>
  <c r="V70" i="12" s="1"/>
  <c r="M77" i="1" s="1"/>
  <c r="S61" i="1"/>
  <c r="F83" i="1" s="1"/>
  <c r="F84" i="1" s="1"/>
  <c r="K70" i="1" l="1"/>
  <c r="H78" i="1"/>
  <c r="V71" i="12"/>
  <c r="I21" i="2"/>
  <c r="B90" i="1"/>
  <c r="B92" i="1" s="1"/>
  <c r="G84" i="1"/>
  <c r="M78" i="1"/>
  <c r="I13" i="2"/>
  <c r="E94" i="1" l="1"/>
  <c r="I24" i="2"/>
  <c r="I22" i="2"/>
  <c r="I15" i="2"/>
  <c r="D56" i="8"/>
  <c r="D59" i="8" s="1"/>
  <c r="A36" i="8" l="1"/>
  <c r="D60" i="8"/>
  <c r="D69" i="8"/>
  <c r="T65" i="8" s="1"/>
  <c r="C37" i="8"/>
  <c r="S65" i="8"/>
  <c r="U65" i="8" s="1"/>
  <c r="D71" i="8"/>
  <c r="B36" i="8"/>
  <c r="D67" i="8"/>
  <c r="D65" i="8"/>
  <c r="D64" i="8"/>
  <c r="D66" i="8"/>
  <c r="D61" i="8"/>
  <c r="D68" i="8"/>
  <c r="A37" i="8"/>
  <c r="D63" i="8"/>
  <c r="D62" i="8"/>
  <c r="AA52" i="12" l="1"/>
  <c r="S56" i="8"/>
  <c r="S60" i="8"/>
  <c r="T60" i="8"/>
  <c r="AA56" i="12" s="1"/>
  <c r="S63" i="8"/>
  <c r="T63" i="8"/>
  <c r="T61" i="8"/>
  <c r="S61" i="8"/>
  <c r="T62" i="8"/>
  <c r="S62" i="8"/>
  <c r="D70" i="8"/>
  <c r="S58" i="8"/>
  <c r="T58" i="8"/>
  <c r="AA54" i="12" s="1"/>
  <c r="S59" i="8"/>
  <c r="T59" i="8"/>
  <c r="AA55" i="12" s="1"/>
  <c r="S64" i="8"/>
  <c r="T64" i="8"/>
  <c r="T57" i="8"/>
  <c r="S57" i="8"/>
  <c r="U56" i="8" l="1"/>
  <c r="Z52" i="12"/>
  <c r="Z65" i="12" s="1"/>
  <c r="M78" i="8" s="1"/>
  <c r="U61" i="8"/>
  <c r="U64" i="8"/>
  <c r="U62" i="8"/>
  <c r="U57" i="8"/>
  <c r="Z53" i="12"/>
  <c r="U63" i="8"/>
  <c r="T66" i="8"/>
  <c r="T67" i="8" s="1"/>
  <c r="S66" i="8"/>
  <c r="S67" i="8" s="1"/>
  <c r="U58" i="8"/>
  <c r="Z54" i="12"/>
  <c r="Z67" i="12" s="1"/>
  <c r="M80" i="8" s="1"/>
  <c r="AA53" i="12"/>
  <c r="Z55" i="12"/>
  <c r="Z68" i="12" s="1"/>
  <c r="M81" i="8" s="1"/>
  <c r="U59" i="8"/>
  <c r="Z56" i="12"/>
  <c r="Z69" i="12" s="1"/>
  <c r="M82" i="8" s="1"/>
  <c r="U60" i="8"/>
  <c r="Z58" i="12" l="1"/>
  <c r="Z57" i="12" s="1"/>
  <c r="I80" i="8"/>
  <c r="I84" i="8" s="1"/>
  <c r="H80" i="8"/>
  <c r="AA58" i="12"/>
  <c r="AA57" i="12" s="1"/>
  <c r="U66" i="8"/>
  <c r="U67" i="8" s="1"/>
  <c r="F89" i="8" s="1"/>
  <c r="F90" i="8" s="1"/>
  <c r="Z66" i="12"/>
  <c r="K76" i="8" l="1"/>
  <c r="H84" i="8"/>
  <c r="G90" i="8"/>
  <c r="B96" i="8"/>
  <c r="B98" i="8" s="1"/>
  <c r="J13" i="2"/>
  <c r="M79" i="8"/>
  <c r="J21" i="2"/>
  <c r="Z70" i="12"/>
  <c r="M83" i="8" s="1"/>
  <c r="J22" i="2" l="1"/>
  <c r="Z71" i="12"/>
  <c r="M84" i="8"/>
  <c r="J24" i="2"/>
  <c r="E100" i="8"/>
  <c r="J15" i="2"/>
  <c r="D44" i="10"/>
  <c r="F58" i="10" s="1"/>
  <c r="F59" i="10" s="1"/>
  <c r="E61" i="10" s="1"/>
  <c r="E60" i="9"/>
  <c r="E69" i="9" s="1"/>
  <c r="E65" i="9" l="1"/>
  <c r="U61" i="9" s="1"/>
  <c r="AI53" i="12" s="1"/>
  <c r="E67" i="9"/>
  <c r="T63" i="9" s="1"/>
  <c r="E64" i="9"/>
  <c r="U60" i="9" s="1"/>
  <c r="E66" i="9"/>
  <c r="U62" i="9" s="1"/>
  <c r="AI54" i="12" s="1"/>
  <c r="E72" i="9"/>
  <c r="U68" i="9" s="1"/>
  <c r="AI52" i="12"/>
  <c r="U65" i="9"/>
  <c r="T65" i="9"/>
  <c r="V65" i="9" s="1"/>
  <c r="AH55" i="12"/>
  <c r="AH68" i="12" s="1"/>
  <c r="N84" i="9" s="1"/>
  <c r="V63" i="9"/>
  <c r="T62" i="9"/>
  <c r="T61" i="9"/>
  <c r="E74" i="9"/>
  <c r="E70" i="9"/>
  <c r="E68" i="9"/>
  <c r="C36" i="9"/>
  <c r="U63" i="9"/>
  <c r="AI55" i="12" s="1"/>
  <c r="B37" i="9"/>
  <c r="D37" i="9"/>
  <c r="E63" i="9"/>
  <c r="E71" i="9"/>
  <c r="B36" i="9"/>
  <c r="T60" i="9"/>
  <c r="T68" i="9" l="1"/>
  <c r="V68" i="9" s="1"/>
  <c r="E73" i="9"/>
  <c r="AH53" i="12"/>
  <c r="AH66" i="12" s="1"/>
  <c r="N82" i="9" s="1"/>
  <c r="V61" i="9"/>
  <c r="AH54" i="12"/>
  <c r="AH67" i="12" s="1"/>
  <c r="N83" i="9" s="1"/>
  <c r="V62" i="9"/>
  <c r="U64" i="9"/>
  <c r="T64" i="9"/>
  <c r="V60" i="9"/>
  <c r="AH52" i="12"/>
  <c r="AH65" i="12" s="1"/>
  <c r="U67" i="9"/>
  <c r="T67" i="9"/>
  <c r="V67" i="9" s="1"/>
  <c r="U59" i="9"/>
  <c r="D42" i="9" s="1"/>
  <c r="T59" i="9"/>
  <c r="T69" i="9"/>
  <c r="U69" i="9"/>
  <c r="U66" i="9"/>
  <c r="T66" i="9"/>
  <c r="V66" i="9" s="1"/>
  <c r="T70" i="9" l="1"/>
  <c r="AI56" i="12"/>
  <c r="U70" i="9"/>
  <c r="V69" i="9"/>
  <c r="N81" i="9"/>
  <c r="V64" i="9"/>
  <c r="V70" i="9" s="1"/>
  <c r="G92" i="9" s="1"/>
  <c r="G93" i="9" s="1"/>
  <c r="AH56" i="12"/>
  <c r="AH69" i="12" s="1"/>
  <c r="N85" i="9" s="1"/>
  <c r="C41" i="9"/>
  <c r="V59" i="9"/>
  <c r="G98" i="9" s="1"/>
  <c r="G102" i="9" s="1"/>
  <c r="C99" i="9" l="1"/>
  <c r="C102" i="9" s="1"/>
  <c r="I93" i="9"/>
  <c r="I83" i="9"/>
  <c r="AI58" i="12"/>
  <c r="AI57" i="12" s="1"/>
  <c r="B40" i="9"/>
  <c r="C40" i="9"/>
  <c r="D40" i="9"/>
  <c r="AH58" i="12"/>
  <c r="AH57" i="12" s="1"/>
  <c r="AH70" i="12" s="1"/>
  <c r="N86" i="9" s="1"/>
  <c r="N87" i="9" s="1"/>
  <c r="J83" i="9"/>
  <c r="J87" i="9" s="1"/>
  <c r="L79" i="9" l="1"/>
  <c r="I87" i="9"/>
  <c r="L21" i="2"/>
  <c r="L13" i="2"/>
  <c r="AH71" i="12"/>
  <c r="F104" i="9"/>
  <c r="L24" i="2"/>
  <c r="M24" i="2" s="1"/>
  <c r="P9" i="2" s="1"/>
  <c r="L15" i="2" l="1"/>
  <c r="M15" i="2" s="1"/>
  <c r="P7" i="2" s="1"/>
  <c r="M13" i="2"/>
  <c r="M21" i="2"/>
  <c r="L22" i="2"/>
  <c r="M22" i="2" s="1"/>
  <c r="P8" i="2" s="1"/>
</calcChain>
</file>

<file path=xl/sharedStrings.xml><?xml version="1.0" encoding="utf-8"?>
<sst xmlns="http://schemas.openxmlformats.org/spreadsheetml/2006/main" count="905" uniqueCount="325">
  <si>
    <t>Differences Between Expected and Actual Experience</t>
  </si>
  <si>
    <t>Net Difference Between Projected and Actual investment Earnings on Pension Plan Investments</t>
  </si>
  <si>
    <t>Changes of Assumptions</t>
  </si>
  <si>
    <t>Plan Pension Expense</t>
  </si>
  <si>
    <t>DR</t>
  </si>
  <si>
    <t>CR</t>
  </si>
  <si>
    <t>PERS 2/3 - Change in proportionate share</t>
  </si>
  <si>
    <r>
      <t xml:space="preserve">Net Pension Liability </t>
    </r>
    <r>
      <rPr>
        <sz val="11"/>
        <color rgb="FFFF0000"/>
        <rFont val="Calibri"/>
        <family val="2"/>
        <scheme val="minor"/>
      </rPr>
      <t>(credit balance)</t>
    </r>
  </si>
  <si>
    <t>Deferred Outflows (debit balance)</t>
  </si>
  <si>
    <r>
      <t xml:space="preserve">Deferred Inflows </t>
    </r>
    <r>
      <rPr>
        <sz val="11"/>
        <color rgb="FFFF0000"/>
        <rFont val="Calibri"/>
        <family val="2"/>
        <scheme val="minor"/>
      </rPr>
      <t>(credit balance)</t>
    </r>
  </si>
  <si>
    <t>Totals of changes in beginning reported balances:</t>
  </si>
  <si>
    <t xml:space="preserve">Amount to be recognized for the net effect of the change in proportion on beginning reported balances:  DR = Deferred Outflow; CR = Deferred Inflow </t>
  </si>
  <si>
    <t>Deferred Inflows of Resources (CR)</t>
  </si>
  <si>
    <r>
      <t xml:space="preserve">Total Deferred Outflows </t>
    </r>
    <r>
      <rPr>
        <b/>
        <i/>
        <sz val="11"/>
        <color theme="1"/>
        <rFont val="Calibri"/>
        <family val="2"/>
        <scheme val="minor"/>
      </rPr>
      <t>(Excluding Employer Specific Amounts)</t>
    </r>
  </si>
  <si>
    <r>
      <t xml:space="preserve">Total Deferred Inflows of </t>
    </r>
    <r>
      <rPr>
        <b/>
        <i/>
        <sz val="11"/>
        <color theme="1"/>
        <rFont val="Calibri"/>
        <family val="2"/>
        <scheme val="minor"/>
      </rPr>
      <t>(Excluding Employer Specific Amounts)</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</si>
  <si>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2/3</t>
    </r>
  </si>
  <si>
    <t>Adj. to Pension Expense</t>
  </si>
  <si>
    <t>PERS 1</t>
  </si>
  <si>
    <t>NPL</t>
  </si>
  <si>
    <t>collective DO</t>
  </si>
  <si>
    <t>collective DI</t>
  </si>
  <si>
    <t>exp adj.</t>
  </si>
  <si>
    <t>change in proportionate share</t>
  </si>
  <si>
    <t>expected pension expense</t>
  </si>
  <si>
    <t>PERS 2/3 - Reconcile change in NPL to pension expense:</t>
  </si>
  <si>
    <t>change</t>
  </si>
  <si>
    <t>actual employer contributions</t>
  </si>
  <si>
    <t>employer specific amortization</t>
  </si>
  <si>
    <t xml:space="preserve">   Differences between expected and actual experience</t>
  </si>
  <si>
    <t xml:space="preserve">   Net difference between projected and actual investment earnings</t>
  </si>
  <si>
    <t xml:space="preserve">   Changes of assumptions</t>
  </si>
  <si>
    <t>PERS 2/3</t>
  </si>
  <si>
    <t>PSERS</t>
  </si>
  <si>
    <t>LEOFF 1</t>
  </si>
  <si>
    <t>LEOFF 2</t>
  </si>
  <si>
    <t>TOTAL PLANS</t>
  </si>
  <si>
    <t>Ending Net Pension Asset (DR)</t>
  </si>
  <si>
    <t>Ending Net Pension Liability (CR)</t>
  </si>
  <si>
    <t xml:space="preserve">     Total Deferred Outflows (DR)</t>
  </si>
  <si>
    <t xml:space="preserve">     Total Deferred Inflows (CR)</t>
  </si>
  <si>
    <t xml:space="preserve">   Changes in proportionate share</t>
  </si>
  <si>
    <t xml:space="preserve">   Contributions subsequent to the measurement date</t>
  </si>
  <si>
    <t>Total pension expense</t>
  </si>
  <si>
    <t>Yearly</t>
  </si>
  <si>
    <t>Amortization</t>
  </si>
  <si>
    <t>PSERS 2</t>
  </si>
  <si>
    <t>PERS 2/3 - Amortization of change in proportionate share</t>
  </si>
  <si>
    <t>4.2 years</t>
  </si>
  <si>
    <t>Differences between expected and actual experience</t>
  </si>
  <si>
    <t>Step 3 - Amortize current and prior years' changes in proportionate share - from table below</t>
  </si>
  <si>
    <t>Deferred Inflows</t>
  </si>
  <si>
    <t>For table of deferred outflows and inflows in the notes:</t>
  </si>
  <si>
    <t>Net difference between projected and actual investment earnings on pension plan investments</t>
  </si>
  <si>
    <t>Changes of assumptions</t>
  </si>
  <si>
    <t>Changes in proportion and differences between contributions and proportionate share of contributions</t>
  </si>
  <si>
    <t>Contributions subsequent to the measurement date</t>
  </si>
  <si>
    <t>TOTAL</t>
  </si>
  <si>
    <t>Step 2 - Calculate current year change in proportionate share - from table below</t>
  </si>
  <si>
    <t>Step 1 - Collective pension amounts (from above) - reverse prior year amounts and record current year amounts:</t>
  </si>
  <si>
    <t>Inflows</t>
  </si>
  <si>
    <t>Outflows</t>
  </si>
  <si>
    <t>Employer's changes in proportionate share (from amortization tables on each plan spreadsheet):</t>
  </si>
  <si>
    <t>Sensitivity Analysis - for note disclosure</t>
  </si>
  <si>
    <t>1% Decrease</t>
  </si>
  <si>
    <t>Current Rate</t>
  </si>
  <si>
    <t>1% Increase</t>
  </si>
  <si>
    <t>SERS 2/3</t>
  </si>
  <si>
    <t>TRS 1</t>
  </si>
  <si>
    <t>TRS 2/3</t>
  </si>
  <si>
    <t>Source - collective net pension liability amounts from Note 4.C of DRS</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</si>
  <si>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1</t>
    </r>
  </si>
  <si>
    <t>PERS 1 - Change in proportionate share</t>
  </si>
  <si>
    <t>Amount recognized in pension expense for the net effect of the change in proportion.</t>
  </si>
  <si>
    <t>Ending Deferred Outflows:</t>
  </si>
  <si>
    <t>Ending Deferred Inflows:</t>
  </si>
  <si>
    <t>PSERS - Reconcile change in NPL to pension expense:</t>
  </si>
  <si>
    <r>
      <t xml:space="preserve">Net Pension    </t>
    </r>
    <r>
      <rPr>
        <b/>
        <sz val="11"/>
        <color theme="1"/>
        <rFont val="Calibri"/>
        <family val="2"/>
        <scheme val="minor"/>
      </rPr>
      <t>Asset</t>
    </r>
  </si>
  <si>
    <r>
      <t>Net Pension Asset</t>
    </r>
    <r>
      <rPr>
        <sz val="11"/>
        <rFont val="Calibri"/>
        <family val="2"/>
        <scheme val="minor"/>
      </rPr>
      <t xml:space="preserve"> (debit balance)</t>
    </r>
  </si>
  <si>
    <t>6 years</t>
  </si>
  <si>
    <t>PSERS - Change in proportionate share</t>
  </si>
  <si>
    <t>PSERS - Amortization of change in proportionate share</t>
  </si>
  <si>
    <t>LEOFF 2 - Change in proportionate share</t>
  </si>
  <si>
    <t>LEOFF 2 - Amortization of change in proportionate share</t>
  </si>
  <si>
    <t>6.2 years</t>
  </si>
  <si>
    <t>NPA</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</si>
  <si>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2</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</si>
  <si>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PSERS 2</t>
    </r>
  </si>
  <si>
    <t>LEOFF 1 - Change in proportionate share</t>
  </si>
  <si>
    <t>LEOFF 1 - Reconcile change in NPL to pension expense:</t>
  </si>
  <si>
    <t>PERS 1 - Reconcile change in NPL to pension expense:</t>
  </si>
  <si>
    <r>
      <t xml:space="preserve">Net Pension   </t>
    </r>
    <r>
      <rPr>
        <b/>
        <sz val="11"/>
        <color theme="1"/>
        <rFont val="Calibri"/>
        <family val="2"/>
        <scheme val="minor"/>
      </rPr>
      <t>Asset</t>
    </r>
  </si>
  <si>
    <t>Net Pension Asset (debit balance)</t>
  </si>
  <si>
    <t>no employer specific DO/DI</t>
  </si>
  <si>
    <t>no actual employer contributions</t>
  </si>
  <si>
    <t>LEOFF 2 - employer's proportionate share</t>
  </si>
  <si>
    <t>LEOFF 2 - Special Funding Situation</t>
  </si>
  <si>
    <t>For note disclosure:</t>
  </si>
  <si>
    <t>from LEOFF 2 spreadsheet</t>
  </si>
  <si>
    <t>calculated using formula</t>
  </si>
  <si>
    <t>Formula based on above:</t>
  </si>
  <si>
    <t xml:space="preserve">   Intergovernmental Revenues (BARS 3350301)</t>
  </si>
  <si>
    <t>To recognize pension expense for your individual employer share of the State's contributions:</t>
  </si>
  <si>
    <t>Employer's LEOFF 2 contributions</t>
  </si>
  <si>
    <t>DR - Pension Expense</t>
  </si>
  <si>
    <t xml:space="preserve">   CR - Intergovernmental Revenues (BARS 3350301)</t>
  </si>
  <si>
    <t>Step 4 - Record LEOFF 2 special funding amount (see SpecFndg) tab</t>
  </si>
  <si>
    <t>LEOFF 2 special funding contributions</t>
  </si>
  <si>
    <t>LEOFF 2 special funding amount</t>
  </si>
  <si>
    <t>Thereafter</t>
  </si>
  <si>
    <t>VFFRPF</t>
  </si>
  <si>
    <t>Volunteer Firefighters' and Reserve Officers' Relief and Pension Fund (VFFRPF):</t>
  </si>
  <si>
    <t>Calculate your individual employer amounts:</t>
  </si>
  <si>
    <t>Collective amounts from the DRS PEFI:</t>
  </si>
  <si>
    <t>LEOFF 1 - Special Funding Situation</t>
  </si>
  <si>
    <t>LEOFF 2 Asset</t>
  </si>
  <si>
    <t>LEOFF 1 Asset</t>
  </si>
  <si>
    <t>from LEOFF 1 spreadsheet</t>
  </si>
  <si>
    <t>LEOFF 2 - State's proportionate share of the net pension asset associated with the employer</t>
  </si>
  <si>
    <t>LEOFF 1 - employer's proportionate share</t>
  </si>
  <si>
    <t>LEOFF 1 - State's proportionate share of the net pension asset associated with the employer</t>
  </si>
  <si>
    <t>Differences Between Projected and Actual Earnings on Plan Investments</t>
  </si>
  <si>
    <r>
      <rPr>
        <b/>
        <sz val="8"/>
        <rFont val="Arial"/>
        <family val="2"/>
      </rPr>
      <t>Year</t>
    </r>
  </si>
  <si>
    <r>
      <rPr>
        <b/>
        <sz val="8"/>
        <rFont val="Arial"/>
        <family val="2"/>
      </rPr>
      <t>PERS 1</t>
    </r>
  </si>
  <si>
    <r>
      <rPr>
        <b/>
        <sz val="8"/>
        <rFont val="Arial"/>
        <family val="2"/>
      </rPr>
      <t>PERS 2/3</t>
    </r>
  </si>
  <si>
    <r>
      <rPr>
        <b/>
        <sz val="8"/>
        <rFont val="Arial"/>
        <family val="2"/>
      </rPr>
      <t>SERS 2/3</t>
    </r>
  </si>
  <si>
    <r>
      <rPr>
        <b/>
        <sz val="8"/>
        <rFont val="Arial"/>
        <family val="2"/>
      </rPr>
      <t>PSERS 2</t>
    </r>
  </si>
  <si>
    <r>
      <rPr>
        <b/>
        <sz val="8"/>
        <rFont val="Arial"/>
        <family val="2"/>
      </rPr>
      <t>TRS 1</t>
    </r>
  </si>
  <si>
    <r>
      <rPr>
        <b/>
        <sz val="8"/>
        <rFont val="Arial"/>
        <family val="2"/>
      </rPr>
      <t>TRS 2/3</t>
    </r>
  </si>
  <si>
    <r>
      <rPr>
        <b/>
        <sz val="8"/>
        <rFont val="Arial"/>
        <family val="2"/>
      </rPr>
      <t>LEOFF 1</t>
    </r>
  </si>
  <si>
    <r>
      <rPr>
        <b/>
        <sz val="8"/>
        <rFont val="Arial"/>
        <family val="2"/>
      </rPr>
      <t>LEOFF 2</t>
    </r>
  </si>
  <si>
    <t>Total Deferred (Inflows)/Outflows</t>
  </si>
  <si>
    <t>Start with the amortization tables from the PEFI.</t>
  </si>
  <si>
    <t>N/A</t>
  </si>
  <si>
    <t>|||</t>
  </si>
  <si>
    <t>Individual Employer Amortization</t>
  </si>
  <si>
    <t>Calculate individual employer's amortization for tables in the notes.</t>
  </si>
  <si>
    <r>
      <t xml:space="preserve">TOTALS </t>
    </r>
    <r>
      <rPr>
        <b/>
        <i/>
        <sz val="10"/>
        <rFont val="Times New Roman"/>
        <family val="1"/>
      </rPr>
      <t>(excluding contributions subsequent to the measurement date)</t>
    </r>
    <r>
      <rPr>
        <b/>
        <sz val="10"/>
        <rFont val="Times New Roman"/>
        <family val="1"/>
      </rPr>
      <t xml:space="preserve"> - For amortization tables in the notes:</t>
    </r>
  </si>
  <si>
    <r>
      <t>DR/</t>
    </r>
    <r>
      <rPr>
        <b/>
        <sz val="11"/>
        <color rgb="FFFF0000"/>
        <rFont val="Calibri"/>
        <family val="2"/>
        <scheme val="minor"/>
      </rPr>
      <t>(CR)</t>
    </r>
  </si>
  <si>
    <t>DR - Deferred outflows</t>
  </si>
  <si>
    <t xml:space="preserve">   CR - Pension expense</t>
  </si>
  <si>
    <t>If you calculate a credit:</t>
  </si>
  <si>
    <t>DR - Pension expense</t>
  </si>
  <si>
    <t xml:space="preserve">   CR - Deferred inflows</t>
  </si>
  <si>
    <t>Step 2 - If you calculate a debit:</t>
  </si>
  <si>
    <t>Step 3</t>
  </si>
  <si>
    <r>
      <t xml:space="preserve">DR </t>
    </r>
    <r>
      <rPr>
        <b/>
        <sz val="11"/>
        <color rgb="FFFF0000"/>
        <rFont val="Calibri"/>
        <family val="2"/>
        <scheme val="minor"/>
      </rPr>
      <t>(CR)</t>
    </r>
  </si>
  <si>
    <r>
      <rPr>
        <b/>
        <sz val="11"/>
        <color theme="1"/>
        <rFont val="Calibri"/>
        <family val="2"/>
        <scheme val="minor"/>
      </rPr>
      <t>676.397516%</t>
    </r>
    <r>
      <rPr>
        <sz val="11"/>
        <color theme="1"/>
        <rFont val="Calibri"/>
        <family val="2"/>
        <scheme val="minor"/>
      </rPr>
      <t xml:space="preserve"> X employer proportionate share = State's share associated with the employer</t>
    </r>
  </si>
  <si>
    <t>3) - Your amortization schedules for the prior years' changes in proportionate share.</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</si>
  <si>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</si>
  <si>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</si>
  <si>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Allocation of pension amounts to funds and activities:</t>
  </si>
  <si>
    <t>The amounts in the examples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</si>
  <si>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t>See the BARS manual for sample note disclosures and RSI schedules.</t>
  </si>
  <si>
    <t>Step 1 - Calculate and record your share of the current year collective pension amounts:</t>
  </si>
  <si>
    <t>4) - The amount of your employer contributions* for your fiscal year (12 months).</t>
  </si>
  <si>
    <t>*Contributions:</t>
  </si>
  <si>
    <t>Step 2 - Calculate your current year change in proportionate share:</t>
  </si>
  <si>
    <t>Step 3 - Amortize the current and prior years' changes in proportionate share:</t>
  </si>
  <si>
    <t>Each plan spreadsheet includes a sample table of deferred outflows and deferred inflows for reporting in the notes to the financial statements.  Present this table for each plan, and for all plans in total, which should trace to the financial statements.</t>
  </si>
  <si>
    <t>Each plan spreadsheet also includes an amortization table for the deferred outflows and inflows.  Note that the total for this amortization table must equal the total of all deferred outflows and inflows in the table above, excluding contributions subsequent to the measurement date.  Use the "Amort" tab to help calculate your individual employer amortization for each type of deferred outflow and deferred inflow.</t>
  </si>
  <si>
    <r>
      <t xml:space="preserve">Differences Between Expected and Actual Experience </t>
    </r>
    <r>
      <rPr>
        <b/>
        <i/>
        <sz val="10"/>
        <color rgb="FFFF0000"/>
        <rFont val="Times New Roman"/>
        <family val="1"/>
      </rPr>
      <t>(note that you can not net inflows and outflows together across years)</t>
    </r>
  </si>
  <si>
    <r>
      <t xml:space="preserve">Changes of Assumptions </t>
    </r>
    <r>
      <rPr>
        <b/>
        <i/>
        <sz val="10"/>
        <color rgb="FFFF0000"/>
        <rFont val="Times New Roman"/>
        <family val="1"/>
      </rPr>
      <t>(note that you can not net inflows and outflows together across years)</t>
    </r>
  </si>
  <si>
    <t>Reconcile the change in the net pension liability or asset to pension expense:</t>
  </si>
  <si>
    <t>Use the "Sensitivity" tab to help calculate your individual employer amounts for the note disclosure.</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</si>
  <si>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</si>
  <si>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See the "SpecFndg" tab to calculate the amount of revenue and pension expense to recognize and the State's proportionate share of the net pension asset associated with the individual employer for note disclosures.</t>
  </si>
  <si>
    <r>
      <rPr>
        <b/>
        <i/>
        <sz val="11"/>
        <color theme="1"/>
        <rFont val="Calibri"/>
        <family val="2"/>
        <scheme val="minor"/>
      </rPr>
      <t xml:space="preserve">Entity management is </t>
    </r>
    <r>
      <rPr>
        <b/>
        <i/>
        <u/>
        <sz val="11"/>
        <color theme="1"/>
        <rFont val="Calibri"/>
        <family val="2"/>
        <scheme val="minor"/>
      </rPr>
      <t>solely</t>
    </r>
    <r>
      <rPr>
        <b/>
        <i/>
        <sz val="11"/>
        <color theme="1"/>
        <rFont val="Calibri"/>
        <family val="2"/>
        <scheme val="minor"/>
      </rPr>
      <t xml:space="preserve"> responsible for the content of the financial statements.</t>
    </r>
    <r>
      <rPr>
        <i/>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new pension standards.  Use of this guidance does not represent verification, approval or audit of amounts for financial statement reporting.  Financial statement preparers must retain adequate supporting documentation for all amounts reported.</t>
    </r>
  </si>
  <si>
    <t>% of collective pension expense</t>
  </si>
  <si>
    <t>Deferred Outflows of Resources (DR)</t>
  </si>
  <si>
    <t>no contrib. subsequent to meas. date</t>
  </si>
  <si>
    <t>Aggregate Pension Amounts - All Plans</t>
  </si>
  <si>
    <t>Pension liabilities</t>
  </si>
  <si>
    <t>Pension assets</t>
  </si>
  <si>
    <t>Deferred outflows of resources</t>
  </si>
  <si>
    <t>Deferred inflows of resources</t>
  </si>
  <si>
    <t>Pension expense/expenditures</t>
  </si>
  <si>
    <t>For table in notes:</t>
  </si>
  <si>
    <t>The "Summary" tab shows the pension amounts for each plan.  Delete plans that are not applicable.  The total column should trace to the financial statements.</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</si>
  <si>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</si>
  <si>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In your accounting system, you will reverse the prior year amounts, record the current year amounts, and run the net difference through pension expense.</t>
  </si>
  <si>
    <t>Employer Home</t>
  </si>
  <si>
    <r>
      <rPr>
        <b/>
        <sz val="11"/>
        <color rgb="FFFF0000"/>
        <rFont val="Calibri"/>
        <family val="2"/>
      </rPr>
      <t>Important!</t>
    </r>
    <r>
      <rPr>
        <sz val="11"/>
        <color theme="1"/>
        <rFont val="Calibri"/>
        <family val="2"/>
      </rPr>
      <t xml:space="preserve"> - Employers have a responsibility to exercise due care in financial reporting and to verify and recalculate amounts specific to them.  Use the DRS </t>
    </r>
    <r>
      <rPr>
        <i/>
        <sz val="11"/>
        <color theme="1"/>
        <rFont val="Calibri"/>
        <family val="2"/>
      </rPr>
      <t>eServices Contribution Reconciliation</t>
    </r>
    <r>
      <rPr>
        <sz val="11"/>
        <color theme="1"/>
        <rFont val="Calibri"/>
        <family val="2"/>
      </rPr>
      <t>system:</t>
    </r>
  </si>
  <si>
    <t>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</si>
  <si>
    <t>Annual Financial Reports</t>
  </si>
  <si>
    <t>1) - From the DRS PEFI:</t>
  </si>
  <si>
    <t>Your individual employer allocation percentages for both last year (beginning balances) and the current year (ending balances).</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</si>
  <si>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1</t>
    </r>
  </si>
  <si>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</si>
  <si>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 xml:space="preserve">   Deferred Outflows</t>
  </si>
  <si>
    <t>7 years</t>
  </si>
  <si>
    <t>6.8 years</t>
  </si>
  <si>
    <t xml:space="preserve"> Deferred Outflows</t>
  </si>
  <si>
    <t>Net =</t>
  </si>
  <si>
    <t xml:space="preserve">Net = </t>
  </si>
  <si>
    <t>net change in pension liability</t>
  </si>
  <si>
    <t>net change in collective DO</t>
  </si>
  <si>
    <t>net change in DO contributions</t>
  </si>
  <si>
    <t>net change in collective DI</t>
  </si>
  <si>
    <t>net change in employer specific DO</t>
  </si>
  <si>
    <t>net change in pension asset</t>
  </si>
  <si>
    <t>net change in employer specific DI</t>
  </si>
  <si>
    <t>For LEOFF 1 there is no pension expense to recognize because the State no longer makes contributions to the plan.</t>
  </si>
  <si>
    <t>Step 4 - Prepare the summary and reconcile to the financial statements</t>
  </si>
  <si>
    <r>
      <t xml:space="preserve">Step 5 - Special Funding Situation </t>
    </r>
    <r>
      <rPr>
        <b/>
        <i/>
        <sz val="11"/>
        <rFont val="Calibri"/>
        <family val="2"/>
        <scheme val="minor"/>
      </rPr>
      <t>(LEOFF employers only)</t>
    </r>
    <r>
      <rPr>
        <b/>
        <sz val="11"/>
        <rFont val="Calibri"/>
        <family val="2"/>
        <scheme val="minor"/>
      </rPr>
      <t>:</t>
    </r>
  </si>
  <si>
    <t>Step 6 - Prepare notes to the financial statements:</t>
  </si>
  <si>
    <t>LEOFF 2 - Reconcile change in NPL to pension expense:</t>
  </si>
  <si>
    <t>2) - The amount of your employer contributions* subsequent to the measurement date (e.g. 6 months).</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</si>
  <si>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</si>
  <si>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</si>
  <si>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other reconciling items (e.g. timing differences, prior year corrections)</t>
  </si>
  <si>
    <t>examples of common</t>
  </si>
  <si>
    <t>reconciling items</t>
  </si>
  <si>
    <t>7.3 years</t>
  </si>
  <si>
    <t>You must input your prior years amortization info in this table</t>
  </si>
  <si>
    <t>12.5 years</t>
  </si>
  <si>
    <t>10.6 years</t>
  </si>
  <si>
    <t>column of the PEFI</t>
  </si>
  <si>
    <t>from "Employer Contributions"</t>
  </si>
  <si>
    <t>Total Net Deferred (Inflows)/Outflows</t>
  </si>
  <si>
    <t>Yearly Amortization</t>
  </si>
  <si>
    <t>Enter DI as credits and DO as debits</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</si>
  <si>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</si>
  <si>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Beginning in 2018, amounts on the DRS schedules are reported in whole dollars.  Prior to 2018, amounts on the DRS schedules were reported in thousands.</t>
  </si>
  <si>
    <t>Note that deferred outflows/inflows balances are as of 6/30 year end, so they already include current and prior years amortization.</t>
  </si>
  <si>
    <t xml:space="preserve">How close am I? - </t>
  </si>
  <si>
    <t>7.2 years</t>
  </si>
  <si>
    <t>10.5 years</t>
  </si>
  <si>
    <t>Note for PERS 1 (and also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</si>
  <si>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r>
      <t xml:space="preserve">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t>
    </r>
    <r>
      <rPr>
        <i/>
        <sz val="11"/>
        <color theme="1"/>
        <rFont val="Calibri"/>
        <family val="2"/>
        <scheme val="minor"/>
      </rPr>
      <t>eServices Contribution Reconciliation</t>
    </r>
    <r>
      <rPr>
        <sz val="11"/>
        <color theme="1"/>
        <rFont val="Calibri"/>
        <family val="2"/>
        <scheme val="minor"/>
      </rPr>
      <t xml:space="preserve"> system to obtain the breakdown by plan for your employer contributions.  Note that LEOFF 1 has no contributions.</t>
    </r>
  </si>
  <si>
    <t>12.3 years</t>
  </si>
  <si>
    <t>7.1 years</t>
  </si>
  <si>
    <t>12.1 years</t>
  </si>
  <si>
    <t>10.4 years</t>
  </si>
  <si>
    <t>06/30/2020 PEFI</t>
  </si>
  <si>
    <t xml:space="preserve">Contributions from 7/1/20 to 12/31/20: </t>
  </si>
  <si>
    <r>
      <t xml:space="preserve">2020 PERS 1 </t>
    </r>
    <r>
      <rPr>
        <sz val="11"/>
        <color rgb="FFFF0000"/>
        <rFont val="Calibri"/>
        <family val="2"/>
        <scheme val="minor"/>
      </rPr>
      <t>(from 2020 PEFI)</t>
    </r>
  </si>
  <si>
    <r>
      <t xml:space="preserve">2020 LEOFF 1 </t>
    </r>
    <r>
      <rPr>
        <sz val="11"/>
        <color rgb="FFFF0000"/>
        <rFont val="Calibri"/>
        <family val="2"/>
        <scheme val="minor"/>
      </rPr>
      <t>(from 2020 PEFI)</t>
    </r>
  </si>
  <si>
    <r>
      <t xml:space="preserve">2020 PERS 2/3 </t>
    </r>
    <r>
      <rPr>
        <sz val="11"/>
        <color rgb="FFFF0000"/>
        <rFont val="Calibri"/>
        <family val="2"/>
        <scheme val="minor"/>
      </rPr>
      <t>(from 2020 PEFI)</t>
    </r>
  </si>
  <si>
    <r>
      <t xml:space="preserve">2020 PSERS </t>
    </r>
    <r>
      <rPr>
        <sz val="11"/>
        <color rgb="FFFF0000"/>
        <rFont val="Calibri"/>
        <family val="2"/>
        <scheme val="minor"/>
      </rPr>
      <t>(from 2020 PEFI)</t>
    </r>
  </si>
  <si>
    <t>11.7 years</t>
  </si>
  <si>
    <r>
      <t xml:space="preserve">2020 LEOFF 2 </t>
    </r>
    <r>
      <rPr>
        <sz val="11"/>
        <color rgb="FFFF0000"/>
        <rFont val="Calibri"/>
        <family val="2"/>
        <scheme val="minor"/>
      </rPr>
      <t>(from 2020 PEFI)</t>
    </r>
  </si>
  <si>
    <t>Caution - The attached illustration is for a local government with a 12/31/21 year end.  If you are using the spreadsheets for a different year end, you will need to modify as necessary.</t>
  </si>
  <si>
    <r>
      <t xml:space="preserve">The PERS 2/3, PSERS, and LEOFF 2 plan spreadsheets include sample amortization tables to illustrate how the changes in proportionate share are amortized each year.  The 2021 amortization table was calculated in Step 2.  </t>
    </r>
    <r>
      <rPr>
        <b/>
        <sz val="11"/>
        <color theme="1"/>
        <rFont val="Calibri"/>
        <family val="2"/>
        <scheme val="minor"/>
      </rPr>
      <t>You must populate the 2015 through 2020 amortization tables with your individual employer information from the prior years.</t>
    </r>
  </si>
  <si>
    <t>Sample Illustration for entity with 12/31/21 year end</t>
  </si>
  <si>
    <t>Measurement date of 6/30/21</t>
  </si>
  <si>
    <t>PEFI - Prior year (2020) balances</t>
  </si>
  <si>
    <t>PEFI - Current year (2021) balances</t>
  </si>
  <si>
    <r>
      <t xml:space="preserve">2021 PERS 1 </t>
    </r>
    <r>
      <rPr>
        <sz val="11"/>
        <color rgb="FFFF0000"/>
        <rFont val="Calibri"/>
        <family val="2"/>
        <scheme val="minor"/>
      </rPr>
      <t>(from 2021 PEFI)</t>
    </r>
  </si>
  <si>
    <t xml:space="preserve">Contributions from 7/1/21 to 12/31/21: </t>
  </si>
  <si>
    <r>
      <t xml:space="preserve">Deferred Outflow - Contributions - </t>
    </r>
    <r>
      <rPr>
        <i/>
        <sz val="11"/>
        <color theme="1"/>
        <rFont val="Calibri"/>
        <family val="2"/>
        <scheme val="minor"/>
      </rPr>
      <t>2021</t>
    </r>
  </si>
  <si>
    <r>
      <t xml:space="preserve">   Deferred Outflow - Contributions - </t>
    </r>
    <r>
      <rPr>
        <i/>
        <sz val="11"/>
        <color theme="1"/>
        <rFont val="Calibri"/>
        <family val="2"/>
        <scheme val="minor"/>
      </rPr>
      <t>reverse 2020</t>
    </r>
  </si>
  <si>
    <t>06/30/2021 PEFI</t>
  </si>
  <si>
    <t>% of collective excluded contributions (see page 129 of 2021 PEFI)</t>
  </si>
  <si>
    <t>PLAN AMORTIZATION TABLES (FROM THE 6/30/21 PEFI)</t>
  </si>
  <si>
    <t>For the Fiscal Year Ended June 30, 2021</t>
  </si>
  <si>
    <r>
      <t xml:space="preserve">Differences Between Projected and Actual Earnings on Plan Investments </t>
    </r>
    <r>
      <rPr>
        <b/>
        <i/>
        <sz val="10"/>
        <color rgb="FFFF0000"/>
        <rFont val="Times New Roman"/>
        <family val="1"/>
      </rPr>
      <t>(This is the only one where you can net inflows and outflows across years.  As of 2021, this was a deferred inflow)</t>
    </r>
  </si>
  <si>
    <r>
      <t xml:space="preserve">2021 LEOFF 1 </t>
    </r>
    <r>
      <rPr>
        <sz val="11"/>
        <color rgb="FFFF0000"/>
        <rFont val="Calibri"/>
        <family val="2"/>
        <scheme val="minor"/>
      </rPr>
      <t>(from 2021 PEFI)</t>
    </r>
  </si>
  <si>
    <r>
      <t xml:space="preserve">Net pension asset - </t>
    </r>
    <r>
      <rPr>
        <i/>
        <sz val="11"/>
        <color theme="1"/>
        <rFont val="Calibri"/>
        <family val="2"/>
        <scheme val="minor"/>
      </rPr>
      <t>2021</t>
    </r>
  </si>
  <si>
    <r>
      <t xml:space="preserve">     Net pension asset - </t>
    </r>
    <r>
      <rPr>
        <i/>
        <sz val="11"/>
        <color theme="1"/>
        <rFont val="Calibri"/>
        <family val="2"/>
        <scheme val="minor"/>
      </rPr>
      <t>reverse 2020</t>
    </r>
  </si>
  <si>
    <t xml:space="preserve">     Deferred Inflows - 2021</t>
  </si>
  <si>
    <r>
      <t xml:space="preserve">Deferred Inflows - </t>
    </r>
    <r>
      <rPr>
        <i/>
        <sz val="11"/>
        <color theme="1"/>
        <rFont val="Calibri"/>
        <family val="2"/>
        <scheme val="minor"/>
      </rPr>
      <t>reverse 2020</t>
    </r>
  </si>
  <si>
    <r>
      <t xml:space="preserve">2021 PSERS </t>
    </r>
    <r>
      <rPr>
        <sz val="11"/>
        <color rgb="FFFF0000"/>
        <rFont val="Calibri"/>
        <family val="2"/>
        <scheme val="minor"/>
      </rPr>
      <t>(from 2021 PEFI)</t>
    </r>
  </si>
  <si>
    <r>
      <t xml:space="preserve">Deferred Outflows - </t>
    </r>
    <r>
      <rPr>
        <i/>
        <sz val="11"/>
        <color theme="1"/>
        <rFont val="Calibri"/>
        <family val="2"/>
        <scheme val="minor"/>
      </rPr>
      <t>2021</t>
    </r>
  </si>
  <si>
    <r>
      <t xml:space="preserve">   Deferred Outflows - </t>
    </r>
    <r>
      <rPr>
        <i/>
        <sz val="11"/>
        <color theme="1"/>
        <rFont val="Calibri"/>
        <family val="2"/>
        <scheme val="minor"/>
      </rPr>
      <t>reverse 2020</t>
    </r>
  </si>
  <si>
    <r>
      <t xml:space="preserve">   Deferred Inflows - </t>
    </r>
    <r>
      <rPr>
        <i/>
        <sz val="11"/>
        <color theme="1"/>
        <rFont val="Calibri"/>
        <family val="2"/>
        <scheme val="minor"/>
      </rPr>
      <t>2021</t>
    </r>
  </si>
  <si>
    <t>Step 3 - 2021 amortization</t>
  </si>
  <si>
    <t>Amortization (over 11.1 years)</t>
  </si>
  <si>
    <t>11.1 years</t>
  </si>
  <si>
    <t>Balance as of 2021</t>
  </si>
  <si>
    <t>% of collective excluded contributions (see page 130 of 2021 PEFI)</t>
  </si>
  <si>
    <t>Amortization (over 6.8 years)</t>
  </si>
  <si>
    <t>10.3 years</t>
  </si>
  <si>
    <r>
      <t xml:space="preserve">2021 LEOFF 2 </t>
    </r>
    <r>
      <rPr>
        <sz val="11"/>
        <color rgb="FFFF0000"/>
        <rFont val="Calibri"/>
        <family val="2"/>
        <scheme val="minor"/>
      </rPr>
      <t>(from 2021 PEFI)</t>
    </r>
  </si>
  <si>
    <t>Amortization (over 10.3 years)</t>
  </si>
  <si>
    <t>actual pension expense</t>
  </si>
  <si>
    <t>Participating Employer Financial Information report dated 6/30/21.</t>
  </si>
  <si>
    <t>See page 108-109 of the 2021 DRS PEFI:</t>
  </si>
  <si>
    <t>See page 119 of the 2021 DRS PEFI:</t>
  </si>
  <si>
    <r>
      <t xml:space="preserve">2021 PERS 2/3 </t>
    </r>
    <r>
      <rPr>
        <sz val="11"/>
        <color rgb="FFFF0000"/>
        <rFont val="Calibri"/>
        <family val="2"/>
        <scheme val="minor"/>
      </rPr>
      <t>(from 2021 PEFI)</t>
    </r>
  </si>
  <si>
    <t>examples of common reconciling items</t>
  </si>
  <si>
    <r>
      <rPr>
        <b/>
        <sz val="11"/>
        <color theme="1"/>
        <rFont val="Calibri"/>
        <family val="2"/>
        <scheme val="minor"/>
      </rPr>
      <t>64.510916%</t>
    </r>
    <r>
      <rPr>
        <sz val="11"/>
        <color theme="1"/>
        <rFont val="Calibri"/>
        <family val="2"/>
        <scheme val="minor"/>
      </rPr>
      <t xml:space="preserve"> X employer proportionate share = State's share associated with the employer</t>
    </r>
  </si>
  <si>
    <t>X 64.510916%</t>
  </si>
  <si>
    <t>Important - calculations below are not applicable to port districts and institutions of higher education because their contribution rates already include the state contribution.  See RCW 41.26.450.</t>
  </si>
  <si>
    <t>39.213760% divided by 60.786240% =</t>
  </si>
  <si>
    <t xml:space="preserve">87.12% divided by 12.88% = </t>
  </si>
  <si>
    <t>Net pension liability - reverse 2020</t>
  </si>
  <si>
    <t xml:space="preserve">     Net pension liability - 2021</t>
  </si>
  <si>
    <t>Deferred Inflows - reverse 2020</t>
  </si>
  <si>
    <t>Deferred Outflow - Contributions - 2021</t>
  </si>
  <si>
    <t xml:space="preserve">   Deferred Outflow - Contributions - reverse 2020</t>
  </si>
  <si>
    <t>Net pension asset - 2021</t>
  </si>
  <si>
    <t>Deferred Outflows - 2021</t>
  </si>
  <si>
    <t>Deferred Outflows - reverse 2020</t>
  </si>
  <si>
    <t>Deferred Inflows - 2021</t>
  </si>
  <si>
    <t>Deferred Outflow - Contributions - reverse 2020</t>
  </si>
  <si>
    <t>Net pension asset - reverse 2020</t>
  </si>
  <si>
    <t xml:space="preserve">     Net pension asset - reverse 2020</t>
  </si>
  <si>
    <t>The table below presents the collective net pension liability or asset for each plan, calculated using the current discount rate of 7.4% as well as 1 percentage point lower (6.4%) and 1 percentage point higher (8.4%).  To calculate the amounts for your individual employer note disclosures, enter your allocation percentages for each plan in the appropriate box in the far left column.</t>
  </si>
  <si>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</si>
  <si>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</si>
  <si>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</si>
  <si>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Deferred
Outflows</t>
  </si>
  <si>
    <t>Deferred
Inflows</t>
  </si>
  <si>
    <t>Amortization for notes:</t>
  </si>
  <si>
    <t>See "Amort" tab to create amortization table for notes.</t>
  </si>
  <si>
    <t>Subsequent
contrib. DO</t>
  </si>
  <si>
    <t>Employer
specific DO/DI</t>
  </si>
  <si>
    <t>2021
contributions</t>
  </si>
  <si>
    <t>You must input your actual 2021 employer contributions</t>
  </si>
  <si>
    <t>Net Pension
(Liability)</t>
  </si>
  <si>
    <t>Differences
Between
Expected
and Actual
Experience</t>
  </si>
  <si>
    <t>Net Difference
Between
Projected and
Actual
Investment
Earnings on
Pension Plan
Investments</t>
  </si>
  <si>
    <t>Changes of
Assumptions</t>
  </si>
  <si>
    <r>
      <t xml:space="preserve">Total Deferred
Outflows
</t>
    </r>
    <r>
      <rPr>
        <b/>
        <i/>
        <sz val="11"/>
        <color theme="1"/>
        <rFont val="Calibri"/>
        <family val="2"/>
        <scheme val="minor"/>
      </rPr>
      <t>(Excluding
Employer
Specific
Amounts)</t>
    </r>
  </si>
  <si>
    <r>
      <t xml:space="preserve">Total Deferred
Inflows
</t>
    </r>
    <r>
      <rPr>
        <b/>
        <i/>
        <sz val="11"/>
        <color theme="1"/>
        <rFont val="Calibri"/>
        <family val="2"/>
        <scheme val="minor"/>
      </rPr>
      <t>(Excluding
Employer
Specific
Amounts)</t>
    </r>
  </si>
  <si>
    <t>Plan
Pension
Expense
(Income)</t>
  </si>
  <si>
    <r>
      <t xml:space="preserve">Net Pension
</t>
    </r>
    <r>
      <rPr>
        <b/>
        <sz val="11"/>
        <color theme="1"/>
        <rFont val="Calibri"/>
        <family val="2"/>
        <scheme val="minor"/>
      </rPr>
      <t xml:space="preserve">Asset
</t>
    </r>
    <r>
      <rPr>
        <sz val="11"/>
        <color theme="1"/>
        <rFont val="Calibri"/>
        <family val="2"/>
        <scheme val="minor"/>
      </rPr>
      <t>(Liability)</t>
    </r>
  </si>
  <si>
    <r>
      <t xml:space="preserve">Net Pension
</t>
    </r>
    <r>
      <rPr>
        <b/>
        <sz val="11"/>
        <color theme="1"/>
        <rFont val="Calibri"/>
        <family val="2"/>
        <scheme val="minor"/>
      </rPr>
      <t>Asset</t>
    </r>
  </si>
  <si>
    <t>Year ended
December 31</t>
  </si>
  <si>
    <t>Deferred Outflows
of Resources</t>
  </si>
  <si>
    <t>Deferred Inflows
of Resources</t>
  </si>
  <si>
    <t>LEOFF 2 Special Funding</t>
  </si>
  <si>
    <t>(NPL) / NPA</t>
  </si>
  <si>
    <t>DO</t>
  </si>
  <si>
    <t>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</si>
</sst>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_(* #,##0_);_(* \(#,##0\);_(*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rgb="FFFF0000"/>
      <name val="Calibri"/>
      <family val="2"/>
      <scheme val="minor"/>
    </font>
    <font>
      <i/>
      <sz val="11"/>
      <color theme="1"/>
      <name val="Calibri"/>
      <family val="2"/>
      <scheme val="minor"/>
    </font>
    <font>
      <b/>
      <sz val="11"/>
      <color rgb="FF0070C0"/>
      <name val="Calibri"/>
      <family val="2"/>
      <scheme val="minor"/>
    </font>
    <font>
      <b/>
      <sz val="11"/>
      <color theme="4" tint="-0.249977111117893"/>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i/>
      <sz val="11"/>
      <name val="Calibri"/>
      <family val="2"/>
      <scheme val="minor"/>
    </font>
    <font>
      <b/>
      <sz val="11"/>
      <color rgb="FFFF0000"/>
      <name val="Calibri"/>
      <family val="2"/>
      <scheme val="minor"/>
    </font>
    <font>
      <b/>
      <sz val="14"/>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b/>
      <i/>
      <sz val="10"/>
      <color rgb="FFFF0000"/>
      <name val="Times New Roman"/>
      <family val="1"/>
    </font>
    <font>
      <b/>
      <i/>
      <sz val="10"/>
      <name val="Times New Roman"/>
      <family val="1"/>
    </font>
    <font>
      <sz val="8"/>
      <color theme="1"/>
      <name val="Arial"/>
      <family val="2"/>
    </font>
    <font>
      <b/>
      <i/>
      <u/>
      <sz val="11"/>
      <color theme="1"/>
      <name val="Calibri"/>
      <family val="2"/>
      <scheme val="minor"/>
    </font>
    <font>
      <i/>
      <sz val="11"/>
      <color theme="1"/>
      <name val="Calibri"/>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i/>
      <sz val="10"/>
      <color theme="4" tint="-0.249977111117893"/>
      <name val="Calibri"/>
      <family val="2"/>
      <scheme val="minor"/>
    </font>
    <font>
      <sz val="11"/>
      <color theme="2" tint="-0.499984740745262"/>
      <name val="Calibri"/>
      <family val="2"/>
      <scheme val="minor"/>
    </font>
    <font>
      <sz val="11"/>
      <color theme="1" tint="0.34998626667073579"/>
      <name val="Calibri"/>
      <family val="2"/>
      <scheme val="minor"/>
    </font>
    <font>
      <b/>
      <sz val="14"/>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s>
  <borders count="4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thick">
        <color rgb="FFFF0000"/>
      </bottom>
      <diagonal/>
    </border>
    <border>
      <left/>
      <right/>
      <top/>
      <bottom style="thin">
        <color rgb="FFA7A9AC"/>
      </bottom>
      <diagonal/>
    </border>
    <border>
      <left/>
      <right/>
      <top style="thin">
        <color rgb="FFA7A9AC"/>
      </top>
      <bottom/>
      <diagonal/>
    </border>
    <border>
      <left/>
      <right/>
      <top style="thin">
        <color rgb="FFA7A9AC"/>
      </top>
      <bottom style="double">
        <color indexed="64"/>
      </bottom>
      <diagonal/>
    </border>
    <border>
      <left/>
      <right/>
      <top style="thin">
        <color rgb="FFA7A9AC"/>
      </top>
      <bottom style="thin">
        <color rgb="FFA7A9AC"/>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490">
    <xf numFmtId="0" fontId="0" fillId="0" borderId="0" xfId="0"/>
    <xf numFmtId="0" fontId="3" fillId="0" borderId="0" xfId="0" applyFont="1"/>
    <xf numFmtId="0" fontId="0" fillId="0" borderId="0" xfId="0" applyAlignment="1"/>
    <xf numFmtId="0" fontId="4" fillId="0" borderId="0" xfId="0" applyFont="1" applyAlignment="1"/>
    <xf numFmtId="0" fontId="5" fillId="0" borderId="0" xfId="0" applyFont="1" applyAlignment="1"/>
    <xf numFmtId="41" fontId="9" fillId="0" borderId="0" xfId="0" applyNumberFormat="1" applyFont="1" applyFill="1" applyBorder="1"/>
    <xf numFmtId="0" fontId="0" fillId="0" borderId="0" xfId="0" applyFill="1"/>
    <xf numFmtId="41" fontId="0" fillId="0" borderId="0" xfId="0" applyNumberFormat="1" applyFill="1"/>
    <xf numFmtId="41" fontId="0" fillId="0" borderId="0" xfId="0" applyNumberFormat="1" applyFill="1" applyBorder="1"/>
    <xf numFmtId="0" fontId="11" fillId="0" borderId="0" xfId="0" applyFont="1" applyFill="1"/>
    <xf numFmtId="0" fontId="11" fillId="0" borderId="0" xfId="0" applyFont="1" applyFill="1" applyAlignment="1">
      <alignment horizontal="center"/>
    </xf>
    <xf numFmtId="38" fontId="0" fillId="0" borderId="0" xfId="0" applyNumberFormat="1" applyFill="1"/>
    <xf numFmtId="0" fontId="0" fillId="0" borderId="0" xfId="0" applyBorder="1"/>
    <xf numFmtId="0" fontId="5" fillId="0" borderId="0" xfId="0" applyFont="1" applyAlignment="1">
      <alignment horizontal="right"/>
    </xf>
    <xf numFmtId="0" fontId="12" fillId="0" borderId="0" xfId="0" applyFont="1"/>
    <xf numFmtId="0" fontId="6" fillId="0" borderId="0" xfId="0" applyFont="1"/>
    <xf numFmtId="38" fontId="0" fillId="0" borderId="0" xfId="0" applyNumberFormat="1"/>
    <xf numFmtId="38" fontId="0" fillId="0" borderId="0" xfId="0" applyNumberFormat="1" applyFont="1" applyFill="1" applyBorder="1"/>
    <xf numFmtId="0" fontId="6" fillId="0" borderId="0" xfId="0" applyFont="1" applyAlignment="1">
      <alignment horizontal="right"/>
    </xf>
    <xf numFmtId="38" fontId="0" fillId="0" borderId="0" xfId="0" applyNumberFormat="1" applyFont="1" applyBorder="1"/>
    <xf numFmtId="38" fontId="0" fillId="0" borderId="0" xfId="0" applyNumberFormat="1" applyBorder="1"/>
    <xf numFmtId="0" fontId="0" fillId="0" borderId="0" xfId="0" applyAlignment="1">
      <alignment horizontal="left" indent="2"/>
    </xf>
    <xf numFmtId="38" fontId="0" fillId="0" borderId="2" xfId="0" applyNumberFormat="1" applyBorder="1" applyAlignment="1">
      <alignment horizontal="center" vertical="center"/>
    </xf>
    <xf numFmtId="164" fontId="0" fillId="0" borderId="2" xfId="3" applyNumberFormat="1" applyFont="1" applyBorder="1" applyAlignment="1">
      <alignment horizontal="center" vertical="center"/>
    </xf>
    <xf numFmtId="42" fontId="2" fillId="0" borderId="0" xfId="0" applyNumberFormat="1" applyFont="1" applyBorder="1"/>
    <xf numFmtId="42" fontId="0" fillId="0" borderId="0" xfId="0" applyNumberFormat="1" applyBorder="1"/>
    <xf numFmtId="38" fontId="0" fillId="0" borderId="0" xfId="1" applyNumberFormat="1" applyFont="1" applyBorder="1"/>
    <xf numFmtId="0" fontId="4" fillId="0" borderId="0" xfId="0" applyFont="1" applyBorder="1" applyAlignment="1">
      <alignment wrapText="1"/>
    </xf>
    <xf numFmtId="0" fontId="12" fillId="0" borderId="0" xfId="0" applyFont="1" applyBorder="1" applyAlignment="1"/>
    <xf numFmtId="42" fontId="0" fillId="0" borderId="0" xfId="0" applyNumberFormat="1" applyFill="1" applyBorder="1" applyAlignment="1">
      <alignment horizontal="center"/>
    </xf>
    <xf numFmtId="37" fontId="0" fillId="0" borderId="0" xfId="0" applyNumberFormat="1" applyFont="1" applyFill="1" applyBorder="1"/>
    <xf numFmtId="0" fontId="0" fillId="0" borderId="3" xfId="0" applyBorder="1" applyAlignment="1">
      <alignment horizontal="center" wrapText="1"/>
    </xf>
    <xf numFmtId="0" fontId="0" fillId="4" borderId="4" xfId="0" applyFill="1" applyBorder="1" applyAlignment="1">
      <alignment horizontal="center" wrapText="1"/>
    </xf>
    <xf numFmtId="0" fontId="0" fillId="5" borderId="4" xfId="0" applyFill="1" applyBorder="1" applyAlignment="1">
      <alignment horizontal="center" wrapText="1"/>
    </xf>
    <xf numFmtId="41" fontId="7" fillId="0" borderId="1" xfId="0" applyNumberFormat="1" applyFont="1" applyFill="1" applyBorder="1"/>
    <xf numFmtId="0" fontId="0" fillId="6" borderId="4" xfId="0" applyFill="1" applyBorder="1" applyAlignment="1">
      <alignment horizontal="center" wrapText="1"/>
    </xf>
    <xf numFmtId="41" fontId="7" fillId="4" borderId="0" xfId="2" applyNumberFormat="1" applyFont="1" applyFill="1" applyBorder="1"/>
    <xf numFmtId="41" fontId="7" fillId="4" borderId="1" xfId="2" applyNumberFormat="1" applyFont="1" applyFill="1" applyBorder="1"/>
    <xf numFmtId="41" fontId="7" fillId="5" borderId="1" xfId="0" applyNumberFormat="1" applyFont="1" applyFill="1" applyBorder="1"/>
    <xf numFmtId="0" fontId="0" fillId="6" borderId="0" xfId="0" applyFill="1" applyBorder="1" applyAlignment="1">
      <alignment wrapText="1"/>
    </xf>
    <xf numFmtId="41" fontId="8" fillId="6" borderId="0" xfId="0" applyNumberFormat="1" applyFont="1" applyFill="1" applyBorder="1"/>
    <xf numFmtId="41" fontId="7" fillId="6" borderId="0" xfId="0" applyNumberFormat="1" applyFont="1" applyFill="1" applyBorder="1"/>
    <xf numFmtId="41" fontId="9" fillId="6" borderId="1" xfId="0" applyNumberFormat="1" applyFont="1" applyFill="1" applyBorder="1"/>
    <xf numFmtId="41" fontId="8" fillId="6" borderId="1" xfId="0" applyNumberFormat="1" applyFont="1" applyFill="1" applyBorder="1"/>
    <xf numFmtId="41" fontId="7" fillId="6" borderId="1" xfId="0" applyNumberFormat="1" applyFont="1" applyFill="1" applyBorder="1"/>
    <xf numFmtId="0" fontId="0" fillId="0" borderId="0" xfId="0" applyFont="1"/>
    <xf numFmtId="0" fontId="3" fillId="5" borderId="3" xfId="0" applyFont="1" applyFill="1" applyBorder="1" applyAlignment="1">
      <alignment horizontal="center" wrapText="1"/>
    </xf>
    <xf numFmtId="0" fontId="3" fillId="0" borderId="0" xfId="0" applyFont="1" applyAlignment="1"/>
    <xf numFmtId="0" fontId="0" fillId="0" borderId="0" xfId="0" applyBorder="1" applyAlignment="1"/>
    <xf numFmtId="0" fontId="0" fillId="0" borderId="0" xfId="0" applyFill="1" applyBorder="1" applyAlignment="1"/>
    <xf numFmtId="0" fontId="0" fillId="0" borderId="0" xfId="0" applyFill="1" applyBorder="1"/>
    <xf numFmtId="165" fontId="10" fillId="0" borderId="0" xfId="1" applyNumberFormat="1" applyFont="1" applyFill="1" applyBorder="1" applyAlignment="1">
      <alignment wrapText="1"/>
    </xf>
    <xf numFmtId="0" fontId="0" fillId="0" borderId="9" xfId="0" applyFill="1" applyBorder="1"/>
    <xf numFmtId="0" fontId="11" fillId="0" borderId="0" xfId="0" applyFont="1" applyFill="1" applyBorder="1" applyAlignment="1"/>
    <xf numFmtId="38" fontId="0" fillId="0" borderId="10" xfId="1" applyNumberFormat="1" applyFont="1" applyBorder="1"/>
    <xf numFmtId="38" fontId="0" fillId="0" borderId="11" xfId="1" applyNumberFormat="1" applyFont="1" applyBorder="1"/>
    <xf numFmtId="0" fontId="6" fillId="0" borderId="9" xfId="0" applyFont="1" applyBorder="1"/>
    <xf numFmtId="0" fontId="4" fillId="0" borderId="9" xfId="0" applyFont="1" applyBorder="1" applyAlignment="1">
      <alignment wrapText="1"/>
    </xf>
    <xf numFmtId="0" fontId="0" fillId="0" borderId="15" xfId="0" applyBorder="1"/>
    <xf numFmtId="0" fontId="0" fillId="0" borderId="13" xfId="0" applyBorder="1"/>
    <xf numFmtId="0" fontId="3" fillId="6" borderId="3" xfId="0" applyFont="1" applyFill="1" applyBorder="1" applyAlignment="1">
      <alignment horizontal="center" wrapText="1"/>
    </xf>
    <xf numFmtId="0" fontId="11" fillId="0" borderId="0" xfId="0" applyFont="1"/>
    <xf numFmtId="0" fontId="0" fillId="0" borderId="0" xfId="0" applyAlignment="1">
      <alignment horizontal="center"/>
    </xf>
    <xf numFmtId="41" fontId="7" fillId="5" borderId="0" xfId="2" applyNumberFormat="1" applyFont="1" applyFill="1" applyBorder="1"/>
    <xf numFmtId="41" fontId="8" fillId="5" borderId="0" xfId="0" applyNumberFormat="1" applyFont="1" applyFill="1" applyBorder="1" applyAlignment="1">
      <alignment wrapText="1"/>
    </xf>
    <xf numFmtId="38" fontId="0" fillId="0" borderId="8" xfId="0" applyNumberFormat="1" applyBorder="1"/>
    <xf numFmtId="38" fontId="0" fillId="0" borderId="10" xfId="0" applyNumberFormat="1" applyBorder="1"/>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xf numFmtId="0" fontId="0" fillId="0" borderId="0" xfId="0" applyAlignment="1">
      <alignment horizontal="right"/>
    </xf>
    <xf numFmtId="38" fontId="0" fillId="0" borderId="19" xfId="0" applyNumberFormat="1" applyBorder="1"/>
    <xf numFmtId="16" fontId="0" fillId="0" borderId="0" xfId="0" applyNumberFormat="1"/>
    <xf numFmtId="38" fontId="3" fillId="0" borderId="20" xfId="0" applyNumberFormat="1" applyFont="1" applyFill="1" applyBorder="1"/>
    <xf numFmtId="38" fontId="3" fillId="0" borderId="0" xfId="0" applyNumberFormat="1" applyFont="1" applyFill="1" applyBorder="1"/>
    <xf numFmtId="38" fontId="3" fillId="0" borderId="20" xfId="0" applyNumberFormat="1" applyFont="1" applyBorder="1"/>
    <xf numFmtId="38" fontId="0" fillId="0" borderId="0" xfId="0" applyNumberFormat="1" applyFill="1" applyBorder="1"/>
    <xf numFmtId="0" fontId="0" fillId="0" borderId="0" xfId="0" applyBorder="1" applyAlignment="1">
      <alignment horizontal="center"/>
    </xf>
    <xf numFmtId="0" fontId="6" fillId="0" borderId="0" xfId="0" applyFont="1" applyBorder="1"/>
    <xf numFmtId="0" fontId="3" fillId="0" borderId="0" xfId="0" applyFont="1" applyAlignment="1">
      <alignment horizontal="center"/>
    </xf>
    <xf numFmtId="0" fontId="0" fillId="0" borderId="0" xfId="0" applyAlignment="1">
      <alignment horizontal="center"/>
    </xf>
    <xf numFmtId="0" fontId="3" fillId="0" borderId="19" xfId="0" applyFont="1" applyFill="1" applyBorder="1" applyAlignment="1">
      <alignment horizontal="center"/>
    </xf>
    <xf numFmtId="38" fontId="0" fillId="0" borderId="17" xfId="0" applyNumberFormat="1" applyFill="1" applyBorder="1"/>
    <xf numFmtId="38" fontId="0" fillId="0" borderId="22" xfId="0" applyNumberFormat="1" applyFill="1" applyBorder="1"/>
    <xf numFmtId="38" fontId="3" fillId="0" borderId="18" xfId="0" applyNumberFormat="1" applyFont="1" applyFill="1" applyBorder="1"/>
    <xf numFmtId="37" fontId="9" fillId="0" borderId="0" xfId="0" applyNumberFormat="1" applyFont="1" applyFill="1" applyBorder="1"/>
    <xf numFmtId="0" fontId="3" fillId="0" borderId="10" xfId="0" applyFont="1" applyFill="1" applyBorder="1" applyAlignment="1">
      <alignment horizontal="center"/>
    </xf>
    <xf numFmtId="0" fontId="0" fillId="0" borderId="9" xfId="0" applyFill="1" applyBorder="1" applyAlignment="1">
      <alignment horizontal="right"/>
    </xf>
    <xf numFmtId="0" fontId="3" fillId="0" borderId="21" xfId="0" applyFont="1" applyFill="1" applyBorder="1" applyAlignment="1">
      <alignment horizontal="center"/>
    </xf>
    <xf numFmtId="0" fontId="0" fillId="0" borderId="12" xfId="0" applyFill="1" applyBorder="1" applyAlignment="1">
      <alignment horizontal="right"/>
    </xf>
    <xf numFmtId="0" fontId="11" fillId="0" borderId="0" xfId="0" applyFont="1"/>
    <xf numFmtId="0" fontId="0" fillId="0" borderId="12" xfId="0" applyBorder="1"/>
    <xf numFmtId="5" fontId="0" fillId="0" borderId="17" xfId="0" applyNumberFormat="1" applyBorder="1"/>
    <xf numFmtId="41" fontId="0" fillId="0" borderId="17" xfId="0" applyNumberFormat="1" applyBorder="1"/>
    <xf numFmtId="5" fontId="0" fillId="0" borderId="16" xfId="0" applyNumberFormat="1" applyBorder="1"/>
    <xf numFmtId="41" fontId="0" fillId="0" borderId="16" xfId="0" applyNumberFormat="1" applyBorder="1"/>
    <xf numFmtId="5" fontId="0" fillId="0" borderId="3" xfId="0" applyNumberFormat="1" applyBorder="1"/>
    <xf numFmtId="164" fontId="0" fillId="2" borderId="3" xfId="0" applyNumberFormat="1" applyFill="1" applyBorder="1"/>
    <xf numFmtId="0" fontId="0" fillId="0" borderId="3" xfId="0" applyBorder="1"/>
    <xf numFmtId="38" fontId="0" fillId="0" borderId="3" xfId="0" applyNumberFormat="1" applyBorder="1"/>
    <xf numFmtId="38" fontId="3" fillId="0" borderId="3" xfId="0" applyNumberFormat="1" applyFont="1" applyBorder="1"/>
    <xf numFmtId="10" fontId="0" fillId="0" borderId="18" xfId="0" applyNumberFormat="1" applyBorder="1" applyAlignment="1">
      <alignment horizontal="center"/>
    </xf>
    <xf numFmtId="10" fontId="0" fillId="0" borderId="0" xfId="0" applyNumberFormat="1"/>
    <xf numFmtId="37" fontId="4" fillId="0" borderId="0" xfId="0" applyNumberFormat="1" applyFont="1" applyFill="1" applyBorder="1"/>
    <xf numFmtId="0" fontId="13" fillId="0" borderId="0" xfId="0" applyFont="1" applyAlignment="1">
      <alignment vertical="top"/>
    </xf>
    <xf numFmtId="0" fontId="5" fillId="0" borderId="0" xfId="0" applyFont="1"/>
    <xf numFmtId="38" fontId="0" fillId="0" borderId="21" xfId="0" applyNumberFormat="1" applyFill="1" applyBorder="1"/>
    <xf numFmtId="42" fontId="10" fillId="0" borderId="0" xfId="0" applyNumberFormat="1" applyFont="1" applyBorder="1"/>
    <xf numFmtId="38" fontId="3" fillId="0" borderId="0" xfId="0" applyNumberFormat="1" applyFont="1"/>
    <xf numFmtId="0" fontId="10" fillId="0" borderId="9" xfId="0" applyFont="1" applyBorder="1"/>
    <xf numFmtId="38" fontId="2" fillId="0" borderId="0" xfId="0" applyNumberFormat="1" applyFont="1"/>
    <xf numFmtId="38" fontId="2" fillId="0" borderId="19" xfId="0" applyNumberFormat="1" applyFont="1" applyBorder="1"/>
    <xf numFmtId="38" fontId="13" fillId="0" borderId="0" xfId="0" applyNumberFormat="1" applyFont="1"/>
    <xf numFmtId="0" fontId="0" fillId="3" borderId="3" xfId="0" applyFill="1" applyBorder="1" applyAlignment="1">
      <alignment horizontal="center"/>
    </xf>
    <xf numFmtId="0" fontId="0" fillId="0" borderId="3" xfId="0" applyBorder="1" applyAlignment="1">
      <alignment wrapText="1"/>
    </xf>
    <xf numFmtId="41" fontId="0" fillId="0" borderId="3" xfId="0" applyNumberFormat="1" applyBorder="1"/>
    <xf numFmtId="37" fontId="0" fillId="0" borderId="3" xfId="0" applyNumberFormat="1" applyBorder="1"/>
    <xf numFmtId="0" fontId="0" fillId="0" borderId="19" xfId="0" quotePrefix="1" applyBorder="1" applyAlignment="1">
      <alignment horizontal="right"/>
    </xf>
    <xf numFmtId="0" fontId="0" fillId="0" borderId="0" xfId="0" applyBorder="1" applyAlignment="1">
      <alignment wrapText="1"/>
    </xf>
    <xf numFmtId="0" fontId="0" fillId="0" borderId="3" xfId="0" applyBorder="1" applyAlignment="1">
      <alignment horizontal="left"/>
    </xf>
    <xf numFmtId="0" fontId="0" fillId="0" borderId="3" xfId="0" applyFill="1" applyBorder="1" applyAlignment="1">
      <alignment horizontal="left"/>
    </xf>
    <xf numFmtId="0" fontId="3" fillId="0" borderId="3" xfId="0" applyFont="1" applyBorder="1" applyAlignment="1">
      <alignment horizontal="right"/>
    </xf>
    <xf numFmtId="0" fontId="4" fillId="0" borderId="0" xfId="0" applyFont="1"/>
    <xf numFmtId="41" fontId="7" fillId="4" borderId="0" xfId="2" applyNumberFormat="1" applyFont="1" applyFill="1" applyBorder="1" applyProtection="1">
      <protection locked="0"/>
    </xf>
    <xf numFmtId="41" fontId="0" fillId="4" borderId="0" xfId="0" applyNumberFormat="1" applyFill="1"/>
    <xf numFmtId="41" fontId="0" fillId="4" borderId="0" xfId="0" applyNumberFormat="1" applyFill="1" applyBorder="1"/>
    <xf numFmtId="41" fontId="0" fillId="5" borderId="0" xfId="0" applyNumberFormat="1" applyFill="1"/>
    <xf numFmtId="41" fontId="3" fillId="5" borderId="0" xfId="0" applyNumberFormat="1" applyFont="1" applyFill="1"/>
    <xf numFmtId="41" fontId="0" fillId="5" borderId="0" xfId="0" applyNumberFormat="1" applyFill="1" applyBorder="1"/>
    <xf numFmtId="41" fontId="3" fillId="5" borderId="0" xfId="0" applyNumberFormat="1" applyFont="1" applyFill="1" applyBorder="1"/>
    <xf numFmtId="41" fontId="0" fillId="6" borderId="0" xfId="0" applyNumberFormat="1" applyFill="1"/>
    <xf numFmtId="41" fontId="3" fillId="6" borderId="0" xfId="0" applyNumberFormat="1" applyFont="1" applyFill="1"/>
    <xf numFmtId="41" fontId="0" fillId="6" borderId="0" xfId="0" applyNumberFormat="1" applyFill="1" applyBorder="1"/>
    <xf numFmtId="41" fontId="3" fillId="6" borderId="0" xfId="0" applyNumberFormat="1" applyFont="1" applyFill="1" applyBorder="1"/>
    <xf numFmtId="0" fontId="0" fillId="0" borderId="0" xfId="0" applyAlignment="1">
      <alignment horizontal="right" vertical="center"/>
    </xf>
    <xf numFmtId="0" fontId="0" fillId="0" borderId="1" xfId="0" applyBorder="1"/>
    <xf numFmtId="0" fontId="3" fillId="0" borderId="1" xfId="0" applyFont="1" applyBorder="1"/>
    <xf numFmtId="0" fontId="3"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vertical="top"/>
    </xf>
    <xf numFmtId="0" fontId="15" fillId="8" borderId="25" xfId="0" applyFont="1" applyFill="1" applyBorder="1" applyAlignment="1">
      <alignment horizontal="right" vertical="top"/>
    </xf>
    <xf numFmtId="1" fontId="16" fillId="0" borderId="0" xfId="0" applyNumberFormat="1" applyFont="1" applyFill="1" applyBorder="1" applyAlignment="1">
      <alignment horizontal="right" vertical="top"/>
    </xf>
    <xf numFmtId="1" fontId="16" fillId="0" borderId="26" xfId="0" applyNumberFormat="1" applyFont="1" applyFill="1" applyBorder="1" applyAlignment="1">
      <alignment horizontal="right" vertical="top"/>
    </xf>
    <xf numFmtId="0" fontId="15" fillId="0" borderId="25" xfId="0" applyFont="1" applyFill="1" applyBorder="1" applyAlignment="1">
      <alignment horizontal="left" vertical="top"/>
    </xf>
    <xf numFmtId="0" fontId="15" fillId="0" borderId="25" xfId="0" applyFont="1" applyFill="1" applyBorder="1" applyAlignment="1">
      <alignment horizontal="right" vertical="top"/>
    </xf>
    <xf numFmtId="0" fontId="15" fillId="0" borderId="0" xfId="0" applyFont="1" applyFill="1" applyBorder="1" applyAlignment="1">
      <alignment horizontal="left" vertical="top" wrapText="1"/>
    </xf>
    <xf numFmtId="0" fontId="19" fillId="7" borderId="8" xfId="0" applyFont="1" applyFill="1" applyBorder="1" applyAlignment="1">
      <alignment horizontal="left" vertical="top"/>
    </xf>
    <xf numFmtId="0" fontId="19" fillId="7" borderId="13" xfId="0" applyFont="1" applyFill="1" applyBorder="1" applyAlignment="1">
      <alignment horizontal="left" vertical="top"/>
    </xf>
    <xf numFmtId="41" fontId="16" fillId="8" borderId="25" xfId="1" applyNumberFormat="1" applyFont="1" applyFill="1" applyBorder="1" applyAlignment="1">
      <alignment horizontal="right" vertical="top"/>
    </xf>
    <xf numFmtId="41" fontId="16" fillId="0" borderId="25" xfId="1" applyNumberFormat="1" applyFont="1" applyFill="1" applyBorder="1" applyAlignment="1">
      <alignment horizontal="right" vertical="top"/>
    </xf>
    <xf numFmtId="41" fontId="16" fillId="8" borderId="0" xfId="1" applyNumberFormat="1" applyFont="1" applyFill="1" applyBorder="1" applyAlignment="1">
      <alignment horizontal="right" vertical="top"/>
    </xf>
    <xf numFmtId="41" fontId="16" fillId="0" borderId="0" xfId="1" applyNumberFormat="1" applyFont="1" applyFill="1" applyBorder="1" applyAlignment="1">
      <alignment horizontal="right" vertical="top"/>
    </xf>
    <xf numFmtId="41" fontId="16" fillId="8" borderId="26" xfId="1" applyNumberFormat="1" applyFont="1" applyFill="1" applyBorder="1" applyAlignment="1">
      <alignment horizontal="right" vertical="top"/>
    </xf>
    <xf numFmtId="41" fontId="16" fillId="0" borderId="26" xfId="1" applyNumberFormat="1" applyFont="1" applyFill="1" applyBorder="1" applyAlignment="1">
      <alignment horizontal="right" vertical="top"/>
    </xf>
    <xf numFmtId="41" fontId="17" fillId="8" borderId="0" xfId="1" applyNumberFormat="1" applyFont="1" applyFill="1" applyBorder="1" applyAlignment="1">
      <alignment horizontal="right" vertical="top"/>
    </xf>
    <xf numFmtId="41" fontId="17" fillId="0" borderId="0" xfId="1" applyNumberFormat="1" applyFont="1" applyFill="1" applyBorder="1" applyAlignment="1">
      <alignment horizontal="right" vertical="top"/>
    </xf>
    <xf numFmtId="41" fontId="17" fillId="8" borderId="0" xfId="1" applyNumberFormat="1" applyFont="1" applyFill="1" applyBorder="1" applyAlignment="1">
      <alignment horizontal="left" vertical="top"/>
    </xf>
    <xf numFmtId="41" fontId="18" fillId="8" borderId="27" xfId="1" applyNumberFormat="1" applyFont="1" applyFill="1" applyBorder="1" applyAlignment="1">
      <alignment horizontal="right"/>
    </xf>
    <xf numFmtId="41" fontId="18" fillId="0" borderId="27" xfId="1" applyNumberFormat="1" applyFont="1" applyFill="1" applyBorder="1" applyAlignment="1">
      <alignment horizontal="right"/>
    </xf>
    <xf numFmtId="0" fontId="19" fillId="0" borderId="0" xfId="0" applyFont="1" applyFill="1" applyBorder="1" applyAlignment="1">
      <alignment horizontal="left" vertical="top"/>
    </xf>
    <xf numFmtId="0" fontId="14" fillId="0" borderId="0" xfId="0" applyFont="1" applyFill="1" applyBorder="1" applyAlignment="1">
      <alignment horizontal="center"/>
    </xf>
    <xf numFmtId="0" fontId="15" fillId="0" borderId="0" xfId="0" applyFont="1" applyFill="1" applyBorder="1" applyAlignment="1">
      <alignment horizontal="left" vertical="top"/>
    </xf>
    <xf numFmtId="0" fontId="15" fillId="8" borderId="25" xfId="0" applyFont="1" applyFill="1" applyBorder="1" applyAlignment="1">
      <alignment horizontal="center" vertical="top"/>
    </xf>
    <xf numFmtId="0" fontId="15" fillId="0" borderId="25" xfId="0" applyFont="1" applyFill="1" applyBorder="1" applyAlignment="1">
      <alignment horizontal="center" vertical="top"/>
    </xf>
    <xf numFmtId="0" fontId="19" fillId="3" borderId="8" xfId="0" applyFont="1" applyFill="1" applyBorder="1" applyAlignment="1">
      <alignment horizontal="left" vertical="top"/>
    </xf>
    <xf numFmtId="0" fontId="19" fillId="3" borderId="13" xfId="0" applyFont="1" applyFill="1" applyBorder="1" applyAlignment="1">
      <alignment horizontal="left" vertical="top"/>
    </xf>
    <xf numFmtId="0" fontId="11" fillId="0" borderId="0" xfId="0" applyFont="1" applyFill="1" applyBorder="1" applyAlignment="1">
      <alignment horizontal="center"/>
    </xf>
    <xf numFmtId="38" fontId="0" fillId="0" borderId="0" xfId="1" applyNumberFormat="1" applyFont="1" applyFill="1" applyBorder="1"/>
    <xf numFmtId="38" fontId="0" fillId="0" borderId="29" xfId="0" applyNumberFormat="1" applyBorder="1" applyAlignment="1">
      <alignment horizontal="center" vertical="center"/>
    </xf>
    <xf numFmtId="164" fontId="0" fillId="0" borderId="29" xfId="3" applyNumberFormat="1" applyFont="1" applyBorder="1" applyAlignment="1">
      <alignment horizontal="center" vertical="center"/>
    </xf>
    <xf numFmtId="0" fontId="5" fillId="0" borderId="9" xfId="0" applyFont="1" applyBorder="1"/>
    <xf numFmtId="0" fontId="5" fillId="0" borderId="9" xfId="0" applyFont="1" applyBorder="1" applyAlignment="1">
      <alignment wrapText="1"/>
    </xf>
    <xf numFmtId="0" fontId="4" fillId="0" borderId="0" xfId="0" applyFont="1" applyBorder="1" applyAlignment="1">
      <alignment horizontal="right"/>
    </xf>
    <xf numFmtId="3" fontId="0" fillId="2" borderId="3" xfId="0" applyNumberFormat="1" applyFill="1" applyBorder="1"/>
    <xf numFmtId="38" fontId="0" fillId="9" borderId="11" xfId="1" applyNumberFormat="1" applyFont="1" applyFill="1" applyBorder="1"/>
    <xf numFmtId="38" fontId="0" fillId="9" borderId="19" xfId="0" applyNumberFormat="1" applyFill="1" applyBorder="1"/>
    <xf numFmtId="38" fontId="0" fillId="0" borderId="2" xfId="0" applyNumberFormat="1" applyFill="1" applyBorder="1" applyAlignment="1">
      <alignment horizontal="center" vertical="center"/>
    </xf>
    <xf numFmtId="164" fontId="0" fillId="0" borderId="2" xfId="3" applyNumberFormat="1" applyFont="1" applyFill="1" applyBorder="1" applyAlignment="1">
      <alignment horizontal="center" vertical="center"/>
    </xf>
    <xf numFmtId="38" fontId="0" fillId="9" borderId="10" xfId="1" applyNumberFormat="1" applyFont="1" applyFill="1" applyBorder="1"/>
    <xf numFmtId="41" fontId="22" fillId="0" borderId="0" xfId="0" applyNumberFormat="1" applyFont="1"/>
    <xf numFmtId="0" fontId="0" fillId="10" borderId="0" xfId="0" applyFill="1"/>
    <xf numFmtId="0" fontId="6" fillId="10" borderId="0" xfId="0" applyFont="1" applyFill="1" applyAlignment="1">
      <alignment wrapText="1"/>
    </xf>
    <xf numFmtId="38" fontId="0" fillId="2" borderId="3" xfId="0" applyNumberFormat="1" applyFill="1" applyBorder="1"/>
    <xf numFmtId="0" fontId="3" fillId="0" borderId="16" xfId="0" applyFont="1" applyBorder="1" applyAlignment="1">
      <alignment wrapText="1"/>
    </xf>
    <xf numFmtId="0" fontId="6" fillId="0" borderId="17" xfId="0" applyFont="1" applyBorder="1" applyAlignment="1">
      <alignment wrapText="1"/>
    </xf>
    <xf numFmtId="0" fontId="3" fillId="0" borderId="16" xfId="0" applyFont="1" applyBorder="1"/>
    <xf numFmtId="0" fontId="6" fillId="0" borderId="18" xfId="0" applyFont="1" applyBorder="1"/>
    <xf numFmtId="0" fontId="0" fillId="0" borderId="0" xfId="0" applyFont="1" applyAlignment="1">
      <alignment horizontal="left" indent="1"/>
    </xf>
    <xf numFmtId="37" fontId="9" fillId="2" borderId="0" xfId="0" applyNumberFormat="1" applyFont="1" applyFill="1" applyBorder="1"/>
    <xf numFmtId="38" fontId="0" fillId="2" borderId="17" xfId="0" applyNumberFormat="1" applyFill="1" applyBorder="1"/>
    <xf numFmtId="0" fontId="3" fillId="2" borderId="19" xfId="0" applyFont="1" applyFill="1" applyBorder="1" applyAlignment="1">
      <alignment horizontal="center"/>
    </xf>
    <xf numFmtId="0" fontId="0" fillId="0" borderId="2" xfId="0" applyBorder="1"/>
    <xf numFmtId="42" fontId="0" fillId="0" borderId="2" xfId="0" applyNumberFormat="1" applyBorder="1"/>
    <xf numFmtId="0" fontId="0" fillId="0" borderId="17" xfId="0" applyBorder="1" applyAlignment="1">
      <alignment vertical="center" wrapText="1"/>
    </xf>
    <xf numFmtId="0" fontId="3" fillId="2" borderId="3" xfId="0" applyFont="1" applyFill="1" applyBorder="1" applyAlignment="1">
      <alignment vertical="center" wrapText="1"/>
    </xf>
    <xf numFmtId="0" fontId="0" fillId="0" borderId="18" xfId="0" applyBorder="1" applyAlignment="1">
      <alignment vertical="center" wrapText="1"/>
    </xf>
    <xf numFmtId="0" fontId="6" fillId="0" borderId="17" xfId="0" applyFont="1" applyBorder="1" applyAlignment="1">
      <alignment horizontal="justify" vertical="center"/>
    </xf>
    <xf numFmtId="0" fontId="25" fillId="0" borderId="0" xfId="0" applyFont="1" applyAlignment="1">
      <alignment horizontal="justify" vertical="center"/>
    </xf>
    <xf numFmtId="0" fontId="6" fillId="0" borderId="3" xfId="0" applyFont="1" applyBorder="1" applyAlignment="1">
      <alignment vertical="center" wrapText="1"/>
    </xf>
    <xf numFmtId="0" fontId="28" fillId="0" borderId="17" xfId="4" applyBorder="1" applyAlignment="1">
      <alignment vertical="center" wrapText="1"/>
    </xf>
    <xf numFmtId="0" fontId="0" fillId="0" borderId="16" xfId="0" applyBorder="1" applyAlignment="1">
      <alignment wrapText="1"/>
    </xf>
    <xf numFmtId="0" fontId="0" fillId="0" borderId="17" xfId="0" applyBorder="1" applyAlignment="1">
      <alignment vertical="top" wrapText="1"/>
    </xf>
    <xf numFmtId="0" fontId="26" fillId="0" borderId="16" xfId="0" applyFont="1" applyBorder="1" applyAlignment="1">
      <alignment horizontal="justify"/>
    </xf>
    <xf numFmtId="0" fontId="26" fillId="0" borderId="18" xfId="0" applyFont="1" applyBorder="1" applyAlignment="1">
      <alignment horizontal="justify" vertical="top"/>
    </xf>
    <xf numFmtId="0" fontId="3" fillId="0" borderId="0" xfId="0" applyFont="1" applyBorder="1" applyAlignment="1">
      <alignment wrapText="1"/>
    </xf>
    <xf numFmtId="0" fontId="0" fillId="0" borderId="3" xfId="0" applyBorder="1" applyAlignment="1">
      <alignment vertical="center" wrapText="1"/>
    </xf>
    <xf numFmtId="38" fontId="0" fillId="0" borderId="0" xfId="0" applyNumberFormat="1" applyAlignment="1"/>
    <xf numFmtId="37" fontId="9" fillId="0" borderId="10" xfId="0" applyNumberFormat="1" applyFont="1" applyBorder="1"/>
    <xf numFmtId="0" fontId="3" fillId="2" borderId="0" xfId="0" applyFont="1" applyFill="1" applyBorder="1" applyAlignment="1">
      <alignment horizontal="center"/>
    </xf>
    <xf numFmtId="38" fontId="11" fillId="0" borderId="0" xfId="0" applyNumberFormat="1" applyFont="1"/>
    <xf numFmtId="0" fontId="11" fillId="0" borderId="0" xfId="0" applyFont="1" applyAlignment="1">
      <alignment horizontal="right"/>
    </xf>
    <xf numFmtId="38" fontId="9" fillId="0" borderId="0" xfId="0" applyNumberFormat="1" applyFont="1" applyBorder="1"/>
    <xf numFmtId="38" fontId="0" fillId="0" borderId="17" xfId="0" applyNumberFormat="1" applyBorder="1"/>
    <xf numFmtId="38" fontId="0" fillId="0" borderId="22" xfId="0" applyNumberFormat="1" applyBorder="1"/>
    <xf numFmtId="38" fontId="10" fillId="0" borderId="17" xfId="0" applyNumberFormat="1" applyFont="1" applyBorder="1"/>
    <xf numFmtId="38" fontId="10" fillId="0" borderId="22" xfId="0" applyNumberFormat="1" applyFont="1" applyBorder="1"/>
    <xf numFmtId="0" fontId="0" fillId="0" borderId="33" xfId="0" applyFill="1" applyBorder="1" applyAlignment="1">
      <alignment horizontal="right"/>
    </xf>
    <xf numFmtId="38" fontId="0" fillId="0" borderId="19" xfId="0" applyNumberFormat="1" applyFill="1" applyBorder="1"/>
    <xf numFmtId="0" fontId="3" fillId="11" borderId="16" xfId="0" applyFont="1" applyFill="1" applyBorder="1" applyAlignment="1">
      <alignment wrapText="1"/>
    </xf>
    <xf numFmtId="0" fontId="3" fillId="11" borderId="3" xfId="0" applyFont="1" applyFill="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3" fillId="12" borderId="16" xfId="0" applyFont="1" applyFill="1" applyBorder="1" applyAlignment="1">
      <alignment wrapText="1"/>
    </xf>
    <xf numFmtId="0" fontId="4" fillId="0" borderId="0" xfId="0" applyFont="1" applyFill="1"/>
    <xf numFmtId="0" fontId="29" fillId="11" borderId="16" xfId="0" applyFont="1" applyFill="1" applyBorder="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Border="1" applyAlignment="1">
      <alignment horizontal="center" wrapText="1"/>
    </xf>
    <xf numFmtId="41" fontId="7" fillId="0" borderId="0" xfId="0" applyNumberFormat="1" applyFont="1" applyFill="1" applyBorder="1"/>
    <xf numFmtId="38" fontId="3" fillId="0" borderId="0" xfId="0" applyNumberFormat="1" applyFont="1" applyBorder="1"/>
    <xf numFmtId="38" fontId="0" fillId="2" borderId="2" xfId="0" applyNumberFormat="1" applyFill="1" applyBorder="1"/>
    <xf numFmtId="41" fontId="7" fillId="5" borderId="0" xfId="0" applyNumberFormat="1" applyFont="1" applyFill="1" applyBorder="1" applyAlignment="1">
      <alignment wrapText="1"/>
    </xf>
    <xf numFmtId="38" fontId="0" fillId="9" borderId="0" xfId="0" applyNumberFormat="1" applyFill="1" applyBorder="1"/>
    <xf numFmtId="41" fontId="7" fillId="6" borderId="0" xfId="0" applyNumberFormat="1" applyFont="1" applyFill="1" applyBorder="1" applyAlignment="1">
      <alignment wrapText="1"/>
    </xf>
    <xf numFmtId="38" fontId="0" fillId="2" borderId="0" xfId="0" applyNumberFormat="1" applyFill="1" applyBorder="1"/>
    <xf numFmtId="38" fontId="9" fillId="0" borderId="0" xfId="0" applyNumberFormat="1" applyFont="1" applyFill="1" applyBorder="1"/>
    <xf numFmtId="38" fontId="9" fillId="2" borderId="0" xfId="0" applyNumberFormat="1" applyFont="1" applyFill="1" applyBorder="1"/>
    <xf numFmtId="0" fontId="5" fillId="2" borderId="0" xfId="0" applyFont="1" applyFill="1"/>
    <xf numFmtId="0" fontId="0" fillId="2" borderId="0" xfId="0" applyFill="1"/>
    <xf numFmtId="41" fontId="0" fillId="0" borderId="10" xfId="0" applyNumberFormat="1" applyBorder="1"/>
    <xf numFmtId="41" fontId="0" fillId="0" borderId="13" xfId="0" applyNumberFormat="1" applyBorder="1"/>
    <xf numFmtId="5" fontId="0" fillId="0" borderId="18" xfId="0" applyNumberFormat="1" applyBorder="1"/>
    <xf numFmtId="37" fontId="0" fillId="0" borderId="0" xfId="0" applyNumberFormat="1"/>
    <xf numFmtId="0" fontId="3" fillId="0" borderId="0" xfId="0" applyFont="1" applyAlignment="1">
      <alignment horizontal="center"/>
    </xf>
    <xf numFmtId="0" fontId="0" fillId="0" borderId="0" xfId="0" applyAlignment="1">
      <alignment horizontal="center"/>
    </xf>
    <xf numFmtId="0" fontId="10" fillId="0" borderId="9" xfId="0" applyFont="1" applyBorder="1" applyAlignment="1">
      <alignment wrapText="1"/>
    </xf>
    <xf numFmtId="0" fontId="10" fillId="0" borderId="9" xfId="0" applyFont="1" applyBorder="1" applyAlignment="1"/>
    <xf numFmtId="0" fontId="10" fillId="0" borderId="9" xfId="0" applyFont="1" applyFill="1" applyBorder="1" applyAlignment="1">
      <alignment wrapText="1"/>
    </xf>
    <xf numFmtId="0" fontId="10" fillId="0" borderId="12" xfId="0" applyFont="1" applyFill="1" applyBorder="1" applyAlignment="1">
      <alignment wrapText="1"/>
    </xf>
    <xf numFmtId="38" fontId="0" fillId="13" borderId="13" xfId="0" applyNumberFormat="1" applyFill="1" applyBorder="1"/>
    <xf numFmtId="38" fontId="9" fillId="2" borderId="17" xfId="0" applyNumberFormat="1" applyFont="1" applyFill="1" applyBorder="1"/>
    <xf numFmtId="38" fontId="10" fillId="2" borderId="17" xfId="0" applyNumberFormat="1" applyFont="1" applyFill="1" applyBorder="1"/>
    <xf numFmtId="0" fontId="3" fillId="0" borderId="0" xfId="0" applyFont="1" applyAlignment="1">
      <alignment horizontal="center"/>
    </xf>
    <xf numFmtId="0" fontId="0" fillId="0" borderId="0" xfId="0" applyAlignment="1">
      <alignment horizontal="center"/>
    </xf>
    <xf numFmtId="38" fontId="0" fillId="0" borderId="13" xfId="0" applyNumberFormat="1" applyBorder="1"/>
    <xf numFmtId="38" fontId="0" fillId="0" borderId="21" xfId="1" applyNumberFormat="1" applyFont="1" applyBorder="1"/>
    <xf numFmtId="38" fontId="2" fillId="0" borderId="22" xfId="0" applyNumberFormat="1" applyFont="1" applyBorder="1"/>
    <xf numFmtId="38" fontId="0" fillId="0" borderId="0" xfId="0" applyNumberFormat="1" applyFont="1"/>
    <xf numFmtId="41" fontId="31" fillId="0" borderId="1" xfId="0" applyNumberFormat="1" applyFont="1" applyBorder="1"/>
    <xf numFmtId="0" fontId="4" fillId="2" borderId="0" xfId="0" applyFont="1" applyFill="1"/>
    <xf numFmtId="0" fontId="4"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0" fontId="32" fillId="0" borderId="0" xfId="0" applyFont="1" applyAlignment="1">
      <alignment horizontal="right"/>
    </xf>
    <xf numFmtId="10" fontId="32" fillId="0" borderId="0" xfId="0" applyNumberFormat="1" applyFont="1" applyAlignment="1">
      <alignment horizontal="left"/>
    </xf>
    <xf numFmtId="38" fontId="0" fillId="2" borderId="17" xfId="0" applyNumberFormat="1" applyFont="1" applyFill="1" applyBorder="1"/>
    <xf numFmtId="0" fontId="0" fillId="2" borderId="17" xfId="0" applyFill="1" applyBorder="1"/>
    <xf numFmtId="0" fontId="0" fillId="2" borderId="22" xfId="0" applyFill="1" applyBorder="1"/>
    <xf numFmtId="38" fontId="0" fillId="2" borderId="22" xfId="0" applyNumberFormat="1" applyFill="1" applyBorder="1"/>
    <xf numFmtId="38" fontId="33" fillId="2" borderId="0" xfId="0" applyNumberFormat="1" applyFont="1" applyFill="1" applyBorder="1"/>
    <xf numFmtId="38" fontId="33" fillId="0" borderId="0" xfId="0" applyNumberFormat="1" applyFont="1" applyFill="1" applyBorder="1"/>
    <xf numFmtId="38" fontId="33" fillId="0" borderId="0" xfId="0" applyNumberFormat="1" applyFont="1" applyBorder="1"/>
    <xf numFmtId="38" fontId="33" fillId="0" borderId="10" xfId="0" applyNumberFormat="1" applyFont="1" applyBorder="1"/>
    <xf numFmtId="37" fontId="33" fillId="2" borderId="0" xfId="0" applyNumberFormat="1" applyFont="1" applyFill="1" applyBorder="1"/>
    <xf numFmtId="37" fontId="8" fillId="6" borderId="0" xfId="0" applyNumberFormat="1" applyFont="1" applyFill="1" applyBorder="1" applyAlignment="1">
      <alignment wrapText="1"/>
    </xf>
    <xf numFmtId="38" fontId="10" fillId="2" borderId="22" xfId="0" applyNumberFormat="1" applyFont="1" applyFill="1" applyBorder="1"/>
    <xf numFmtId="164" fontId="0" fillId="0" borderId="0" xfId="0" applyNumberFormat="1"/>
    <xf numFmtId="41" fontId="2" fillId="0" borderId="0" xfId="0" applyNumberFormat="1" applyFont="1" applyFill="1" applyBorder="1"/>
    <xf numFmtId="0" fontId="3" fillId="0" borderId="0" xfId="0" applyFont="1" applyAlignment="1">
      <alignment horizontal="center"/>
    </xf>
    <xf numFmtId="0" fontId="0" fillId="0" borderId="0" xfId="0" applyAlignment="1">
      <alignment horizontal="center"/>
    </xf>
    <xf numFmtId="0" fontId="3" fillId="0" borderId="0" xfId="0" applyFont="1" applyFill="1" applyBorder="1" applyAlignment="1">
      <alignment horizontal="center"/>
    </xf>
    <xf numFmtId="41" fontId="8" fillId="6" borderId="0" xfId="0" applyNumberFormat="1" applyFont="1" applyFill="1" applyBorder="1" applyAlignment="1">
      <alignment wrapText="1"/>
    </xf>
    <xf numFmtId="38" fontId="34" fillId="2" borderId="0" xfId="0" applyNumberFormat="1" applyFont="1" applyFill="1" applyBorder="1"/>
    <xf numFmtId="38" fontId="34" fillId="0" borderId="0" xfId="0" applyNumberFormat="1" applyFont="1" applyBorder="1"/>
    <xf numFmtId="37" fontId="34" fillId="2" borderId="0" xfId="0" applyNumberFormat="1" applyFont="1" applyFill="1" applyBorder="1"/>
    <xf numFmtId="0" fontId="0" fillId="0" borderId="7" xfId="0" applyFill="1" applyBorder="1"/>
    <xf numFmtId="0" fontId="3" fillId="2" borderId="23" xfId="0" applyFont="1" applyFill="1" applyBorder="1" applyAlignment="1">
      <alignment horizontal="center"/>
    </xf>
    <xf numFmtId="0" fontId="3" fillId="0" borderId="23" xfId="0" applyFont="1" applyFill="1" applyBorder="1" applyAlignment="1">
      <alignment horizontal="center"/>
    </xf>
    <xf numFmtId="0" fontId="3" fillId="0" borderId="8" xfId="0" applyFont="1" applyFill="1" applyBorder="1" applyAlignment="1">
      <alignment horizontal="center"/>
    </xf>
    <xf numFmtId="37" fontId="34" fillId="0" borderId="0" xfId="0" applyNumberFormat="1" applyFont="1" applyBorder="1"/>
    <xf numFmtId="38" fontId="10" fillId="0" borderId="0" xfId="0" applyNumberFormat="1" applyFont="1"/>
    <xf numFmtId="0" fontId="3" fillId="0" borderId="0" xfId="0" applyFont="1" applyAlignment="1">
      <alignment horizontal="center"/>
    </xf>
    <xf numFmtId="0" fontId="0" fillId="0" borderId="0" xfId="0" applyAlignment="1">
      <alignment horizontal="center"/>
    </xf>
    <xf numFmtId="0" fontId="3" fillId="0" borderId="0"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Fill="1" applyBorder="1" applyAlignment="1">
      <alignment horizontal="center"/>
    </xf>
    <xf numFmtId="37" fontId="34" fillId="0" borderId="0" xfId="0" applyNumberFormat="1" applyFont="1" applyFill="1" applyBorder="1"/>
    <xf numFmtId="37" fontId="9" fillId="0" borderId="0" xfId="0" applyNumberFormat="1" applyFont="1" applyBorder="1"/>
    <xf numFmtId="38" fontId="9" fillId="2" borderId="22" xfId="0" applyNumberFormat="1" applyFont="1" applyFill="1" applyBorder="1"/>
    <xf numFmtId="0" fontId="3" fillId="9" borderId="0" xfId="0" applyFont="1" applyFill="1"/>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Fill="1" applyBorder="1" applyAlignment="1">
      <alignment horizontal="center"/>
    </xf>
    <xf numFmtId="37" fontId="9" fillId="2" borderId="15" xfId="0" applyNumberFormat="1" applyFont="1" applyFill="1" applyBorder="1"/>
    <xf numFmtId="38" fontId="9" fillId="2" borderId="15" xfId="0" applyNumberFormat="1" applyFont="1" applyFill="1" applyBorder="1"/>
    <xf numFmtId="38" fontId="9" fillId="0" borderId="15" xfId="0" applyNumberFormat="1" applyFont="1" applyFill="1" applyBorder="1"/>
    <xf numFmtId="37" fontId="9" fillId="0" borderId="13" xfId="0" applyNumberFormat="1" applyFont="1" applyBorder="1"/>
    <xf numFmtId="38" fontId="0" fillId="2" borderId="15" xfId="0" applyNumberFormat="1" applyFill="1" applyBorder="1"/>
    <xf numFmtId="38" fontId="34" fillId="2" borderId="15" xfId="0" applyNumberFormat="1" applyFont="1" applyFill="1" applyBorder="1"/>
    <xf numFmtId="37" fontId="34" fillId="2" borderId="15" xfId="0" applyNumberFormat="1" applyFont="1" applyFill="1" applyBorder="1"/>
    <xf numFmtId="38" fontId="34" fillId="0" borderId="15" xfId="0" applyNumberFormat="1" applyFont="1" applyBorder="1"/>
    <xf numFmtId="37" fontId="34" fillId="0" borderId="15" xfId="0" applyNumberFormat="1" applyFont="1" applyFill="1" applyBorder="1"/>
    <xf numFmtId="38" fontId="2" fillId="0" borderId="0" xfId="0" applyNumberFormat="1" applyFont="1" applyBorder="1"/>
    <xf numFmtId="38" fontId="10" fillId="2" borderId="15" xfId="0" applyNumberFormat="1" applyFont="1" applyFill="1" applyBorder="1"/>
    <xf numFmtId="37" fontId="9" fillId="0" borderId="15" xfId="0" applyNumberFormat="1" applyFont="1" applyBorder="1"/>
    <xf numFmtId="0" fontId="3" fillId="0" borderId="0" xfId="0" applyFont="1" applyFill="1" applyBorder="1" applyAlignment="1">
      <alignment horizontal="center"/>
    </xf>
    <xf numFmtId="0" fontId="13" fillId="0" borderId="0" xfId="0" applyFont="1" applyFill="1"/>
    <xf numFmtId="0" fontId="0" fillId="0" borderId="7" xfId="0" applyBorder="1"/>
    <xf numFmtId="0" fontId="0" fillId="0" borderId="8" xfId="0" applyBorder="1"/>
    <xf numFmtId="0" fontId="0" fillId="0" borderId="9" xfId="0" applyBorder="1"/>
    <xf numFmtId="0" fontId="0" fillId="0" borderId="10" xfId="0" applyBorder="1"/>
    <xf numFmtId="0" fontId="3" fillId="0" borderId="0" xfId="0" applyFont="1" applyFill="1" applyBorder="1" applyAlignment="1">
      <alignment horizontal="center"/>
    </xf>
    <xf numFmtId="0" fontId="0" fillId="0" borderId="9" xfId="0" quotePrefix="1" applyFont="1" applyBorder="1" applyAlignment="1">
      <alignment horizontal="left"/>
    </xf>
    <xf numFmtId="164" fontId="0" fillId="0" borderId="0" xfId="3" applyNumberFormat="1" applyFont="1" applyBorder="1" applyAlignment="1">
      <alignment horizontal="left"/>
    </xf>
    <xf numFmtId="38" fontId="0" fillId="0" borderId="2" xfId="0" applyNumberFormat="1" applyBorder="1"/>
    <xf numFmtId="0" fontId="0" fillId="0" borderId="0" xfId="0" applyFont="1" applyFill="1"/>
    <xf numFmtId="38" fontId="0" fillId="2" borderId="19" xfId="0" applyNumberFormat="1" applyFill="1" applyBorder="1"/>
    <xf numFmtId="0" fontId="0" fillId="0" borderId="0" xfId="0" applyFont="1" applyAlignment="1">
      <alignment horizontal="left" indent="2"/>
    </xf>
    <xf numFmtId="0" fontId="0" fillId="0" borderId="0" xfId="0" applyAlignment="1">
      <alignment wrapText="1"/>
    </xf>
    <xf numFmtId="0" fontId="0" fillId="0" borderId="0" xfId="0" applyFont="1" applyFill="1" applyAlignment="1">
      <alignment horizontal="left" indent="2"/>
    </xf>
    <xf numFmtId="0" fontId="6" fillId="0" borderId="0" xfId="0" applyFont="1" applyFill="1"/>
    <xf numFmtId="0" fontId="0" fillId="0" borderId="36" xfId="0" applyBorder="1"/>
    <xf numFmtId="37" fontId="9" fillId="0" borderId="37" xfId="0" applyNumberFormat="1" applyFont="1" applyBorder="1"/>
    <xf numFmtId="37" fontId="9" fillId="0" borderId="38" xfId="0" applyNumberFormat="1" applyFont="1" applyBorder="1"/>
    <xf numFmtId="164" fontId="0" fillId="2" borderId="39" xfId="0" applyNumberFormat="1" applyFill="1" applyBorder="1"/>
    <xf numFmtId="38" fontId="0" fillId="0" borderId="40" xfId="0" applyNumberFormat="1" applyBorder="1"/>
    <xf numFmtId="38" fontId="0" fillId="0" borderId="41" xfId="0" applyNumberFormat="1" applyBorder="1"/>
    <xf numFmtId="38" fontId="9" fillId="0" borderId="37" xfId="0" applyNumberFormat="1" applyFont="1" applyBorder="1"/>
    <xf numFmtId="38" fontId="9" fillId="0" borderId="38" xfId="0" applyNumberFormat="1" applyFont="1" applyBorder="1"/>
    <xf numFmtId="0" fontId="0" fillId="2" borderId="39" xfId="0" applyFill="1" applyBorder="1"/>
    <xf numFmtId="37" fontId="9" fillId="0" borderId="37" xfId="0" applyNumberFormat="1" applyFont="1" applyFill="1" applyBorder="1"/>
    <xf numFmtId="37" fontId="9" fillId="0" borderId="38" xfId="0" applyNumberFormat="1" applyFont="1" applyFill="1" applyBorder="1"/>
    <xf numFmtId="38" fontId="0" fillId="9" borderId="13" xfId="1" applyNumberFormat="1" applyFont="1" applyFill="1" applyBorder="1"/>
    <xf numFmtId="0" fontId="0" fillId="9" borderId="10" xfId="0" applyFill="1" applyBorder="1"/>
    <xf numFmtId="0" fontId="11" fillId="3" borderId="4" xfId="0" applyFont="1" applyFill="1" applyBorder="1" applyAlignment="1"/>
    <xf numFmtId="0" fontId="11" fillId="3" borderId="6" xfId="0" applyFont="1" applyFill="1" applyBorder="1" applyAlignment="1"/>
    <xf numFmtId="0" fontId="11" fillId="3" borderId="5" xfId="0" applyFont="1" applyFill="1" applyBorder="1" applyAlignment="1"/>
    <xf numFmtId="0" fontId="13" fillId="0" borderId="0" xfId="0" applyFont="1" applyFill="1" applyBorder="1" applyAlignment="1">
      <alignment vertical="center"/>
    </xf>
    <xf numFmtId="41" fontId="0" fillId="0" borderId="18" xfId="0" applyNumberFormat="1" applyBorder="1"/>
    <xf numFmtId="41" fontId="0" fillId="0" borderId="5" xfId="0" applyNumberFormat="1" applyBorder="1"/>
    <xf numFmtId="43" fontId="0" fillId="0" borderId="3" xfId="1" applyFont="1" applyBorder="1"/>
    <xf numFmtId="0" fontId="5" fillId="0" borderId="12" xfId="0" applyFont="1" applyBorder="1"/>
    <xf numFmtId="0" fontId="0" fillId="0" borderId="15" xfId="0" applyFill="1" applyBorder="1"/>
    <xf numFmtId="0" fontId="0" fillId="0" borderId="12" xfId="0" applyFill="1" applyBorder="1"/>
    <xf numFmtId="38" fontId="0" fillId="9" borderId="13" xfId="0" applyNumberFormat="1" applyFill="1" applyBorder="1"/>
    <xf numFmtId="0" fontId="3" fillId="0" borderId="14" xfId="0" applyFont="1" applyBorder="1" applyAlignment="1">
      <alignment vertical="center"/>
    </xf>
    <xf numFmtId="0" fontId="0" fillId="0" borderId="18" xfId="0" applyBorder="1" applyAlignment="1">
      <alignment wrapText="1"/>
    </xf>
    <xf numFmtId="0" fontId="0" fillId="0" borderId="17" xfId="0" applyBorder="1" applyAlignment="1">
      <alignment wrapText="1"/>
    </xf>
    <xf numFmtId="0" fontId="0" fillId="0" borderId="18" xfId="0" applyBorder="1" applyAlignment="1"/>
    <xf numFmtId="0" fontId="11" fillId="0" borderId="0" xfId="0" applyFont="1" applyAlignment="1"/>
    <xf numFmtId="0" fontId="0" fillId="0" borderId="2" xfId="0" applyBorder="1" applyAlignment="1">
      <alignment horizontal="center"/>
    </xf>
    <xf numFmtId="0" fontId="0" fillId="0" borderId="2" xfId="0" applyBorder="1" applyAlignment="1">
      <alignment horizontal="center" wrapText="1"/>
    </xf>
    <xf numFmtId="0" fontId="3" fillId="0" borderId="0" xfId="0" applyFont="1" applyAlignment="1">
      <alignment horizontal="left"/>
    </xf>
    <xf numFmtId="165" fontId="0" fillId="0" borderId="5" xfId="1" applyNumberFormat="1" applyFont="1" applyBorder="1"/>
    <xf numFmtId="165" fontId="0" fillId="0" borderId="3" xfId="1" applyNumberFormat="1" applyFont="1" applyBorder="1"/>
    <xf numFmtId="0" fontId="3" fillId="0" borderId="0" xfId="0" applyFont="1" applyFill="1" applyBorder="1" applyAlignment="1"/>
    <xf numFmtId="165" fontId="0" fillId="0" borderId="16" xfId="1" applyNumberFormat="1" applyFont="1" applyBorder="1"/>
    <xf numFmtId="165" fontId="0" fillId="0" borderId="8" xfId="1" applyNumberFormat="1" applyFont="1" applyBorder="1"/>
    <xf numFmtId="165" fontId="0" fillId="0" borderId="18" xfId="1" applyNumberFormat="1" applyFont="1" applyBorder="1"/>
    <xf numFmtId="165" fontId="0" fillId="0" borderId="13" xfId="1" applyNumberFormat="1" applyFont="1" applyBorder="1"/>
    <xf numFmtId="165" fontId="0" fillId="0" borderId="16" xfId="1" applyNumberFormat="1" applyFont="1" applyFill="1" applyBorder="1"/>
    <xf numFmtId="165" fontId="3" fillId="0" borderId="8" xfId="1" applyNumberFormat="1" applyFont="1" applyFill="1" applyBorder="1" applyAlignment="1">
      <alignment horizontal="center"/>
    </xf>
    <xf numFmtId="165" fontId="0" fillId="0" borderId="17" xfId="1" applyNumberFormat="1" applyFont="1" applyBorder="1"/>
    <xf numFmtId="165" fontId="0" fillId="0" borderId="10" xfId="1" applyNumberFormat="1" applyFont="1" applyBorder="1"/>
    <xf numFmtId="165" fontId="0" fillId="0" borderId="18" xfId="1" applyNumberFormat="1" applyFont="1" applyFill="1" applyBorder="1" applyAlignment="1">
      <alignment horizontal="right"/>
    </xf>
    <xf numFmtId="165" fontId="3" fillId="0" borderId="13" xfId="1" applyNumberFormat="1" applyFont="1" applyFill="1" applyBorder="1" applyAlignment="1">
      <alignment horizontal="center"/>
    </xf>
    <xf numFmtId="165" fontId="0" fillId="0" borderId="16" xfId="1" applyNumberFormat="1" applyFont="1" applyFill="1" applyBorder="1" applyAlignment="1">
      <alignment horizontal="right"/>
    </xf>
    <xf numFmtId="165" fontId="9" fillId="0" borderId="8" xfId="1" applyNumberFormat="1" applyFont="1" applyFill="1" applyBorder="1"/>
    <xf numFmtId="165" fontId="0" fillId="0" borderId="17" xfId="1" applyNumberFormat="1" applyFont="1" applyFill="1" applyBorder="1" applyAlignment="1">
      <alignment horizontal="right"/>
    </xf>
    <xf numFmtId="165" fontId="0" fillId="0" borderId="10" xfId="1" applyNumberFormat="1" applyFont="1" applyFill="1" applyBorder="1"/>
    <xf numFmtId="165" fontId="0" fillId="0" borderId="13" xfId="1" applyNumberFormat="1" applyFont="1" applyFill="1" applyBorder="1"/>
    <xf numFmtId="165" fontId="0" fillId="0" borderId="8" xfId="1" applyNumberFormat="1" applyFont="1" applyFill="1" applyBorder="1"/>
    <xf numFmtId="0" fontId="3" fillId="0" borderId="30" xfId="0" applyFont="1" applyBorder="1" applyAlignment="1">
      <alignment vertical="center"/>
    </xf>
    <xf numFmtId="0" fontId="3" fillId="0" borderId="31" xfId="0" applyFont="1" applyBorder="1" applyAlignment="1">
      <alignment vertical="center"/>
    </xf>
    <xf numFmtId="38" fontId="0" fillId="0" borderId="23" xfId="0" applyNumberFormat="1" applyBorder="1"/>
    <xf numFmtId="0" fontId="0" fillId="3" borderId="29" xfId="0" applyFill="1" applyBorder="1"/>
    <xf numFmtId="0" fontId="0" fillId="3" borderId="32" xfId="0" applyFill="1" applyBorder="1"/>
    <xf numFmtId="0" fontId="6" fillId="0" borderId="0" xfId="0" applyFont="1" applyAlignment="1">
      <alignment horizontal="left" vertical="center" wrapText="1"/>
    </xf>
    <xf numFmtId="38" fontId="0" fillId="0" borderId="0" xfId="0" applyNumberFormat="1"/>
    <xf numFmtId="0" fontId="0" fillId="0" borderId="0" xfId="0"/>
    <xf numFmtId="0" fontId="6" fillId="0" borderId="0" xfId="0" applyFont="1"/>
    <xf numFmtId="0" fontId="4" fillId="0" borderId="0" xfId="0" applyFont="1" applyBorder="1" applyAlignment="1">
      <alignment horizontal="left" wrapText="1"/>
    </xf>
    <xf numFmtId="0" fontId="6" fillId="0" borderId="0" xfId="0" applyFont="1" applyBorder="1"/>
    <xf numFmtId="0" fontId="6" fillId="0" borderId="0" xfId="0" applyFont="1" applyAlignment="1">
      <alignment horizontal="left" wrapText="1"/>
    </xf>
    <xf numFmtId="0" fontId="11" fillId="0" borderId="15" xfId="0" applyFont="1" applyBorder="1" applyAlignment="1">
      <alignment horizontal="center"/>
    </xf>
    <xf numFmtId="0" fontId="3" fillId="0" borderId="19" xfId="0" applyFont="1" applyBorder="1" applyAlignment="1">
      <alignment horizontal="left"/>
    </xf>
    <xf numFmtId="0" fontId="11" fillId="0" borderId="0" xfId="0" applyFont="1" applyAlignment="1">
      <alignment horizontal="left"/>
    </xf>
    <xf numFmtId="0" fontId="0" fillId="3" borderId="16" xfId="0" applyFill="1" applyBorder="1" applyAlignment="1">
      <alignment horizontal="center" wrapText="1"/>
    </xf>
    <xf numFmtId="0" fontId="0" fillId="3" borderId="18" xfId="0" applyFill="1" applyBorder="1" applyAlignment="1">
      <alignment horizontal="center" wrapText="1"/>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5" fillId="0" borderId="0" xfId="0" applyFont="1" applyAlignment="1">
      <alignment horizontal="left" wrapText="1"/>
    </xf>
    <xf numFmtId="0" fontId="5" fillId="0" borderId="15" xfId="0" applyFont="1" applyBorder="1" applyAlignment="1">
      <alignment horizontal="left" wrapText="1"/>
    </xf>
    <xf numFmtId="0" fontId="0" fillId="9" borderId="9" xfId="0" applyFill="1" applyBorder="1" applyAlignment="1">
      <alignment horizontal="left" wrapText="1"/>
    </xf>
    <xf numFmtId="0" fontId="0" fillId="9" borderId="0" xfId="0" applyFill="1" applyBorder="1" applyAlignment="1">
      <alignment horizontal="left" wrapText="1"/>
    </xf>
    <xf numFmtId="0" fontId="0" fillId="9" borderId="12" xfId="0" applyFill="1" applyBorder="1" applyAlignment="1">
      <alignment horizontal="left" wrapText="1"/>
    </xf>
    <xf numFmtId="0" fontId="0" fillId="9" borderId="15" xfId="0" applyFill="1" applyBorder="1" applyAlignment="1">
      <alignment horizontal="left" wrapText="1"/>
    </xf>
    <xf numFmtId="0" fontId="0" fillId="0" borderId="7" xfId="0" applyBorder="1" applyAlignment="1">
      <alignment horizontal="left" wrapText="1"/>
    </xf>
    <xf numFmtId="0" fontId="0" fillId="0" borderId="23" xfId="0" applyBorder="1" applyAlignment="1">
      <alignment horizontal="left" wrapText="1"/>
    </xf>
    <xf numFmtId="0" fontId="0" fillId="0" borderId="12" xfId="0" applyBorder="1" applyAlignment="1">
      <alignment horizontal="left" wrapText="1"/>
    </xf>
    <xf numFmtId="0" fontId="0" fillId="0" borderId="15"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4" xfId="0" applyBorder="1" applyAlignment="1">
      <alignment horizontal="left"/>
    </xf>
    <xf numFmtId="0" fontId="0" fillId="0" borderId="6" xfId="0" applyBorder="1" applyAlignment="1">
      <alignment horizontal="left"/>
    </xf>
    <xf numFmtId="0" fontId="0" fillId="0" borderId="7" xfId="0" applyBorder="1" applyAlignment="1">
      <alignment horizontal="left" vertical="top" wrapText="1"/>
    </xf>
    <xf numFmtId="0" fontId="0" fillId="0" borderId="23"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11" fillId="0" borderId="0" xfId="0" applyFont="1" applyAlignment="1">
      <alignment horizontal="center"/>
    </xf>
    <xf numFmtId="0" fontId="0" fillId="3" borderId="17" xfId="0" applyFill="1" applyBorder="1" applyAlignment="1">
      <alignment horizontal="center" wrapText="1"/>
    </xf>
    <xf numFmtId="0" fontId="0" fillId="0" borderId="0" xfId="0" applyAlignment="1">
      <alignment horizontal="center"/>
    </xf>
    <xf numFmtId="0" fontId="3" fillId="5" borderId="4" xfId="0" applyFont="1" applyFill="1" applyBorder="1" applyAlignment="1">
      <alignment horizontal="center"/>
    </xf>
    <xf numFmtId="0" fontId="3" fillId="5" borderId="6" xfId="0"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xf numFmtId="0" fontId="3" fillId="6" borderId="5" xfId="0" applyFont="1" applyFill="1" applyBorder="1" applyAlignment="1">
      <alignment horizontal="center"/>
    </xf>
    <xf numFmtId="0" fontId="3" fillId="0" borderId="14" xfId="0" applyFont="1" applyBorder="1" applyAlignment="1">
      <alignment horizontal="center" vertical="center"/>
    </xf>
    <xf numFmtId="0" fontId="0" fillId="3" borderId="16" xfId="0" applyFill="1" applyBorder="1" applyAlignment="1">
      <alignment horizontal="center"/>
    </xf>
    <xf numFmtId="0" fontId="0" fillId="3" borderId="18" xfId="0" applyFill="1" applyBorder="1" applyAlignment="1">
      <alignment horizontal="center"/>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3" borderId="5" xfId="0" applyFont="1" applyFill="1" applyBorder="1" applyAlignment="1">
      <alignment horizontal="center"/>
    </xf>
    <xf numFmtId="0" fontId="11" fillId="3" borderId="4" xfId="0" applyFont="1" applyFill="1" applyBorder="1" applyAlignment="1">
      <alignment horizontal="center"/>
    </xf>
    <xf numFmtId="0" fontId="11" fillId="3" borderId="6" xfId="0" applyFont="1" applyFill="1" applyBorder="1" applyAlignment="1">
      <alignment horizontal="center"/>
    </xf>
    <xf numFmtId="0" fontId="11" fillId="3" borderId="5"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11" fillId="0" borderId="0" xfId="0" applyFo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Alignment="1">
      <alignment horizontal="center"/>
    </xf>
    <xf numFmtId="0" fontId="6" fillId="0" borderId="9" xfId="0" applyFont="1" applyBorder="1"/>
    <xf numFmtId="0" fontId="3"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xf>
    <xf numFmtId="0" fontId="3" fillId="0" borderId="7" xfId="0" applyFont="1" applyBorder="1" applyAlignment="1">
      <alignment horizontal="left"/>
    </xf>
    <xf numFmtId="0" fontId="3" fillId="0" borderId="23" xfId="0" applyFont="1" applyBorder="1" applyAlignment="1">
      <alignment horizontal="left"/>
    </xf>
    <xf numFmtId="0" fontId="3" fillId="0" borderId="8" xfId="0" applyFont="1" applyBorder="1" applyAlignment="1">
      <alignment horizontal="left"/>
    </xf>
    <xf numFmtId="0" fontId="0" fillId="0" borderId="12" xfId="0" applyBorder="1"/>
    <xf numFmtId="0" fontId="0" fillId="0" borderId="15" xfId="0" applyBorder="1"/>
    <xf numFmtId="0" fontId="0" fillId="0" borderId="13" xfId="0" applyBorder="1"/>
    <xf numFmtId="0" fontId="0" fillId="0" borderId="12" xfId="0" applyBorder="1" applyAlignment="1">
      <alignment horizontal="left"/>
    </xf>
    <xf numFmtId="0" fontId="0" fillId="0" borderId="15" xfId="0" applyBorder="1" applyAlignment="1">
      <alignment horizontal="left"/>
    </xf>
    <xf numFmtId="0" fontId="0" fillId="0" borderId="13" xfId="0" applyBorder="1" applyAlignment="1">
      <alignment horizontal="left"/>
    </xf>
    <xf numFmtId="0" fontId="19" fillId="7" borderId="7" xfId="0" applyFont="1" applyFill="1" applyBorder="1" applyAlignment="1">
      <alignment horizontal="left" vertical="top"/>
    </xf>
    <xf numFmtId="0" fontId="19" fillId="7" borderId="23" xfId="0" applyFont="1" applyFill="1" applyBorder="1" applyAlignment="1">
      <alignment horizontal="left" vertical="top"/>
    </xf>
    <xf numFmtId="0" fontId="19" fillId="7" borderId="12" xfId="0" applyFont="1" applyFill="1" applyBorder="1" applyAlignment="1">
      <alignment horizontal="left" vertical="top"/>
    </xf>
    <xf numFmtId="0" fontId="19" fillId="7" borderId="15" xfId="0" applyFont="1" applyFill="1" applyBorder="1" applyAlignment="1">
      <alignment horizontal="left" vertical="top"/>
    </xf>
    <xf numFmtId="0" fontId="15" fillId="8" borderId="25" xfId="0" applyFont="1" applyFill="1" applyBorder="1" applyAlignment="1">
      <alignment horizontal="center" vertical="top"/>
    </xf>
    <xf numFmtId="0" fontId="15" fillId="0" borderId="25" xfId="0" applyFont="1" applyFill="1" applyBorder="1" applyAlignment="1">
      <alignment horizontal="center" vertical="top"/>
    </xf>
    <xf numFmtId="0" fontId="15" fillId="0" borderId="0" xfId="0" applyFont="1" applyFill="1" applyBorder="1" applyAlignment="1">
      <alignment horizontal="center" vertical="top"/>
    </xf>
    <xf numFmtId="0" fontId="14" fillId="0" borderId="24" xfId="0" applyFont="1" applyFill="1" applyBorder="1" applyAlignment="1">
      <alignment horizontal="center"/>
    </xf>
    <xf numFmtId="0" fontId="15" fillId="8" borderId="28" xfId="0" applyFont="1" applyFill="1" applyBorder="1" applyAlignment="1">
      <alignment horizontal="center" vertical="top"/>
    </xf>
    <xf numFmtId="0" fontId="19" fillId="3" borderId="7" xfId="0" applyFont="1" applyFill="1" applyBorder="1" applyAlignment="1">
      <alignment horizontal="left" vertical="top"/>
    </xf>
    <xf numFmtId="0" fontId="19" fillId="3" borderId="23" xfId="0" applyFont="1" applyFill="1" applyBorder="1" applyAlignment="1">
      <alignment horizontal="left" vertical="top"/>
    </xf>
    <xf numFmtId="0" fontId="19" fillId="3" borderId="12" xfId="0" applyFont="1" applyFill="1" applyBorder="1" applyAlignment="1">
      <alignment horizontal="left" vertical="top"/>
    </xf>
    <xf numFmtId="0" fontId="19" fillId="3" borderId="15" xfId="0" applyFont="1" applyFill="1" applyBorder="1" applyAlignment="1">
      <alignment horizontal="left" vertical="top"/>
    </xf>
    <xf numFmtId="0" fontId="15" fillId="3" borderId="25" xfId="0" applyFont="1" applyFill="1" applyBorder="1" applyAlignment="1">
      <alignment horizontal="center" vertical="top"/>
    </xf>
    <xf numFmtId="41" fontId="16" fillId="0" borderId="28" xfId="1" applyNumberFormat="1" applyFont="1" applyFill="1" applyBorder="1" applyAlignment="1">
      <alignment horizontal="right" vertical="top"/>
    </xf>
    <xf numFmtId="41" fontId="16" fillId="3" borderId="28" xfId="1" applyNumberFormat="1" applyFont="1" applyFill="1" applyBorder="1" applyAlignment="1">
      <alignment horizontal="right" vertical="top"/>
    </xf>
    <xf numFmtId="41" fontId="18" fillId="3" borderId="27" xfId="1" applyNumberFormat="1" applyFont="1" applyFill="1" applyBorder="1" applyAlignment="1">
      <alignment horizontal="right"/>
    </xf>
    <xf numFmtId="0" fontId="15" fillId="3" borderId="28" xfId="0" applyFont="1" applyFill="1" applyBorder="1" applyAlignment="1">
      <alignment horizontal="center" vertical="top"/>
    </xf>
    <xf numFmtId="41" fontId="18" fillId="0" borderId="27" xfId="1" applyNumberFormat="1" applyFont="1" applyFill="1" applyBorder="1" applyAlignment="1">
      <alignment horizontal="right"/>
    </xf>
    <xf numFmtId="0" fontId="15" fillId="0" borderId="28" xfId="0" applyFont="1" applyFill="1" applyBorder="1" applyAlignment="1">
      <alignment horizontal="center" vertical="top"/>
    </xf>
    <xf numFmtId="0" fontId="35" fillId="0" borderId="0" xfId="0" applyFont="1" applyAlignment="1">
      <alignment horizontal="center"/>
    </xf>
    <xf numFmtId="0" fontId="0" fillId="0" borderId="16" xfId="0" applyBorder="1" applyAlignment="1">
      <alignment horizontal="center" wrapText="1"/>
    </xf>
    <xf numFmtId="0" fontId="0" fillId="0" borderId="18" xfId="0" applyBorder="1" applyAlignment="1">
      <alignment horizontal="center" wrapText="1"/>
    </xf>
    <xf numFmtId="0" fontId="3" fillId="0" borderId="0" xfId="0" applyFont="1"/>
    <xf numFmtId="0" fontId="0" fillId="0" borderId="0" xfId="0" applyAlignment="1">
      <alignment horizontal="left"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60489</xdr:colOff>
      <xdr:row>37</xdr:row>
      <xdr:rowOff>23875</xdr:rowOff>
    </xdr:from>
    <xdr:to>
      <xdr:col>10</xdr:col>
      <xdr:colOff>546592</xdr:colOff>
      <xdr:row>46</xdr:row>
      <xdr:rowOff>1</xdr:rowOff>
    </xdr:to>
    <xdr:sp macro="" textlink="">
      <xdr:nvSpPr>
        <xdr:cNvPr id="2" name="Right Brace 1"/>
        <xdr:cNvSpPr/>
      </xdr:nvSpPr>
      <xdr:spPr>
        <a:xfrm>
          <a:off x="13157364" y="8529700"/>
          <a:ext cx="486103" cy="17668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642938</xdr:colOff>
      <xdr:row>5</xdr:row>
      <xdr:rowOff>35719</xdr:rowOff>
    </xdr:from>
    <xdr:to>
      <xdr:col>2</xdr:col>
      <xdr:colOff>0</xdr:colOff>
      <xdr:row>6</xdr:row>
      <xdr:rowOff>107156</xdr:rowOff>
    </xdr:to>
    <xdr:sp macro="" textlink="">
      <xdr:nvSpPr>
        <xdr:cNvPr id="3" name="5-Point Star 2"/>
        <xdr:cNvSpPr/>
      </xdr:nvSpPr>
      <xdr:spPr>
        <a:xfrm>
          <a:off x="2559844" y="988219"/>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827932</xdr:colOff>
      <xdr:row>60</xdr:row>
      <xdr:rowOff>187778</xdr:rowOff>
    </xdr:from>
    <xdr:to>
      <xdr:col>11</xdr:col>
      <xdr:colOff>9525</xdr:colOff>
      <xdr:row>64</xdr:row>
      <xdr:rowOff>180976</xdr:rowOff>
    </xdr:to>
    <xdr:sp macro="" textlink="">
      <xdr:nvSpPr>
        <xdr:cNvPr id="5" name="Right Brace 4"/>
        <xdr:cNvSpPr/>
      </xdr:nvSpPr>
      <xdr:spPr>
        <a:xfrm>
          <a:off x="11600707" y="15932603"/>
          <a:ext cx="1019918" cy="755198"/>
        </a:xfrm>
        <a:prstGeom prst="rightBrace">
          <a:avLst>
            <a:gd name="adj1" fmla="val 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87085</xdr:colOff>
      <xdr:row>64</xdr:row>
      <xdr:rowOff>186417</xdr:rowOff>
    </xdr:from>
    <xdr:to>
      <xdr:col>9</xdr:col>
      <xdr:colOff>590550</xdr:colOff>
      <xdr:row>74</xdr:row>
      <xdr:rowOff>142875</xdr:rowOff>
    </xdr:to>
    <xdr:sp macro="" textlink="">
      <xdr:nvSpPr>
        <xdr:cNvPr id="3" name="Right Brace 2"/>
        <xdr:cNvSpPr/>
      </xdr:nvSpPr>
      <xdr:spPr>
        <a:xfrm>
          <a:off x="11250385" y="14121492"/>
          <a:ext cx="503465" cy="2023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631030</xdr:colOff>
      <xdr:row>5</xdr:row>
      <xdr:rowOff>35718</xdr:rowOff>
    </xdr:from>
    <xdr:to>
      <xdr:col>2</xdr:col>
      <xdr:colOff>0</xdr:colOff>
      <xdr:row>6</xdr:row>
      <xdr:rowOff>107155</xdr:rowOff>
    </xdr:to>
    <xdr:sp macro="" textlink="">
      <xdr:nvSpPr>
        <xdr:cNvPr id="4" name="5-Point Star 3"/>
        <xdr:cNvSpPr/>
      </xdr:nvSpPr>
      <xdr:spPr>
        <a:xfrm>
          <a:off x="2547936"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455837</xdr:colOff>
      <xdr:row>86</xdr:row>
      <xdr:rowOff>183695</xdr:rowOff>
    </xdr:from>
    <xdr:to>
      <xdr:col>10</xdr:col>
      <xdr:colOff>81642</xdr:colOff>
      <xdr:row>91</xdr:row>
      <xdr:rowOff>88446</xdr:rowOff>
    </xdr:to>
    <xdr:sp macro="" textlink="">
      <xdr:nvSpPr>
        <xdr:cNvPr id="5" name="Right Brace 4"/>
        <xdr:cNvSpPr/>
      </xdr:nvSpPr>
      <xdr:spPr>
        <a:xfrm>
          <a:off x="11314337" y="19839213"/>
          <a:ext cx="734788" cy="823233"/>
        </a:xfrm>
        <a:prstGeom prst="rightBrace">
          <a:avLst>
            <a:gd name="adj1" fmla="val 26458"/>
            <a:gd name="adj2" fmla="val 5075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39460</xdr:colOff>
      <xdr:row>70</xdr:row>
      <xdr:rowOff>195942</xdr:rowOff>
    </xdr:from>
    <xdr:to>
      <xdr:col>9</xdr:col>
      <xdr:colOff>504825</xdr:colOff>
      <xdr:row>80</xdr:row>
      <xdr:rowOff>123825</xdr:rowOff>
    </xdr:to>
    <xdr:sp macro="" textlink="">
      <xdr:nvSpPr>
        <xdr:cNvPr id="2" name="Right Brace 1"/>
        <xdr:cNvSpPr/>
      </xdr:nvSpPr>
      <xdr:spPr>
        <a:xfrm>
          <a:off x="11478985" y="15016842"/>
          <a:ext cx="465365" cy="18519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619116</xdr:colOff>
      <xdr:row>5</xdr:row>
      <xdr:rowOff>35722</xdr:rowOff>
    </xdr:from>
    <xdr:to>
      <xdr:col>2</xdr:col>
      <xdr:colOff>0</xdr:colOff>
      <xdr:row>6</xdr:row>
      <xdr:rowOff>107159</xdr:rowOff>
    </xdr:to>
    <xdr:sp macro="" textlink="">
      <xdr:nvSpPr>
        <xdr:cNvPr id="3" name="5-Point Star 2"/>
        <xdr:cNvSpPr/>
      </xdr:nvSpPr>
      <xdr:spPr>
        <a:xfrm>
          <a:off x="2536022" y="988222"/>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48986</xdr:colOff>
      <xdr:row>31</xdr:row>
      <xdr:rowOff>24492</xdr:rowOff>
    </xdr:from>
    <xdr:to>
      <xdr:col>9</xdr:col>
      <xdr:colOff>695326</xdr:colOff>
      <xdr:row>41</xdr:row>
      <xdr:rowOff>0</xdr:rowOff>
    </xdr:to>
    <xdr:sp macro="" textlink="">
      <xdr:nvSpPr>
        <xdr:cNvPr id="2" name="Right Brace 1"/>
        <xdr:cNvSpPr/>
      </xdr:nvSpPr>
      <xdr:spPr>
        <a:xfrm>
          <a:off x="10831286" y="7358742"/>
          <a:ext cx="646340" cy="1947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1</xdr:col>
      <xdr:colOff>619128</xdr:colOff>
      <xdr:row>5</xdr:row>
      <xdr:rowOff>35718</xdr:rowOff>
    </xdr:from>
    <xdr:to>
      <xdr:col>2</xdr:col>
      <xdr:colOff>0</xdr:colOff>
      <xdr:row>6</xdr:row>
      <xdr:rowOff>107155</xdr:rowOff>
    </xdr:to>
    <xdr:sp macro="" textlink="">
      <xdr:nvSpPr>
        <xdr:cNvPr id="3" name="5-Point Star 2"/>
        <xdr:cNvSpPr/>
      </xdr:nvSpPr>
      <xdr:spPr>
        <a:xfrm>
          <a:off x="2536034"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87085</xdr:colOff>
      <xdr:row>74</xdr:row>
      <xdr:rowOff>34018</xdr:rowOff>
    </xdr:from>
    <xdr:to>
      <xdr:col>10</xdr:col>
      <xdr:colOff>590550</xdr:colOff>
      <xdr:row>83</xdr:row>
      <xdr:rowOff>133351</xdr:rowOff>
    </xdr:to>
    <xdr:sp macro="" textlink="">
      <xdr:nvSpPr>
        <xdr:cNvPr id="2" name="Right Brace 1"/>
        <xdr:cNvSpPr/>
      </xdr:nvSpPr>
      <xdr:spPr>
        <a:xfrm>
          <a:off x="12145735" y="15693118"/>
          <a:ext cx="503465" cy="19948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2</xdr:col>
      <xdr:colOff>631032</xdr:colOff>
      <xdr:row>5</xdr:row>
      <xdr:rowOff>47624</xdr:rowOff>
    </xdr:from>
    <xdr:to>
      <xdr:col>3</xdr:col>
      <xdr:colOff>0</xdr:colOff>
      <xdr:row>6</xdr:row>
      <xdr:rowOff>119061</xdr:rowOff>
    </xdr:to>
    <xdr:sp macro="" textlink="">
      <xdr:nvSpPr>
        <xdr:cNvPr id="3" name="5-Point Star 2"/>
        <xdr:cNvSpPr/>
      </xdr:nvSpPr>
      <xdr:spPr>
        <a:xfrm>
          <a:off x="2547938" y="1000124"/>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21771</xdr:colOff>
      <xdr:row>6</xdr:row>
      <xdr:rowOff>0</xdr:rowOff>
    </xdr:from>
    <xdr:to>
      <xdr:col>10</xdr:col>
      <xdr:colOff>1397452</xdr:colOff>
      <xdr:row>7</xdr:row>
      <xdr:rowOff>87086</xdr:rowOff>
    </xdr:to>
    <xdr:pic>
      <xdr:nvPicPr>
        <xdr:cNvPr id="6" name="Picture 5"/>
        <xdr:cNvPicPr>
          <a:picLocks noChangeAspect="1"/>
        </xdr:cNvPicPr>
      </xdr:nvPicPr>
      <xdr:blipFill>
        <a:blip xmlns:r="http://schemas.openxmlformats.org/officeDocument/2006/relationships" r:embed="rId1"/>
        <a:stretch>
          <a:fillRect/>
        </a:stretch>
      </xdr:blipFill>
      <xdr:spPr>
        <a:xfrm>
          <a:off x="8224157" y="1676400"/>
          <a:ext cx="5486399" cy="272143"/>
        </a:xfrm>
        <a:prstGeom prst="rect">
          <a:avLst/>
        </a:prstGeom>
      </xdr:spPr>
    </xdr:pic>
    <xdr:clientData/>
  </xdr:twoCellAnchor>
  <xdr:twoCellAnchor editAs="oneCell">
    <xdr:from>
      <xdr:col>0</xdr:col>
      <xdr:colOff>625930</xdr:colOff>
      <xdr:row>5</xdr:row>
      <xdr:rowOff>152401</xdr:rowOff>
    </xdr:from>
    <xdr:to>
      <xdr:col>5</xdr:col>
      <xdr:colOff>382280</xdr:colOff>
      <xdr:row>16</xdr:row>
      <xdr:rowOff>32658</xdr:rowOff>
    </xdr:to>
    <xdr:pic>
      <xdr:nvPicPr>
        <xdr:cNvPr id="2" name="Picture 1"/>
        <xdr:cNvPicPr>
          <a:picLocks noChangeAspect="1"/>
        </xdr:cNvPicPr>
      </xdr:nvPicPr>
      <xdr:blipFill>
        <a:blip xmlns:r="http://schemas.openxmlformats.org/officeDocument/2006/relationships" r:embed="rId2"/>
        <a:stretch>
          <a:fillRect/>
        </a:stretch>
      </xdr:blipFill>
      <xdr:spPr>
        <a:xfrm>
          <a:off x="625930" y="1643744"/>
          <a:ext cx="6423850" cy="1915885"/>
        </a:xfrm>
        <a:prstGeom prst="rect">
          <a:avLst/>
        </a:prstGeom>
      </xdr:spPr>
    </xdr:pic>
    <xdr:clientData/>
  </xdr:twoCellAnchor>
  <xdr:twoCellAnchor editAs="oneCell">
    <xdr:from>
      <xdr:col>8</xdr:col>
      <xdr:colOff>0</xdr:colOff>
      <xdr:row>8</xdr:row>
      <xdr:rowOff>1</xdr:rowOff>
    </xdr:from>
    <xdr:to>
      <xdr:col>10</xdr:col>
      <xdr:colOff>1419225</xdr:colOff>
      <xdr:row>16</xdr:row>
      <xdr:rowOff>54652</xdr:rowOff>
    </xdr:to>
    <xdr:pic>
      <xdr:nvPicPr>
        <xdr:cNvPr id="3" name="Picture 2"/>
        <xdr:cNvPicPr>
          <a:picLocks noChangeAspect="1"/>
        </xdr:cNvPicPr>
      </xdr:nvPicPr>
      <xdr:blipFill>
        <a:blip xmlns:r="http://schemas.openxmlformats.org/officeDocument/2006/relationships" r:embed="rId3"/>
        <a:stretch>
          <a:fillRect/>
        </a:stretch>
      </xdr:blipFill>
      <xdr:spPr>
        <a:xfrm>
          <a:off x="8202386" y="2046515"/>
          <a:ext cx="5529943" cy="15351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244926</xdr:colOff>
      <xdr:row>2</xdr:row>
      <xdr:rowOff>38099</xdr:rowOff>
    </xdr:from>
    <xdr:to>
      <xdr:col>2</xdr:col>
      <xdr:colOff>729558</xdr:colOff>
      <xdr:row>7</xdr:row>
      <xdr:rowOff>36792</xdr:rowOff>
    </xdr:to>
    <xdr:sp macro="" textlink="">
      <xdr:nvSpPr>
        <xdr:cNvPr id="2" name="Down Arrow 1"/>
        <xdr:cNvSpPr/>
      </xdr:nvSpPr>
      <xdr:spPr>
        <a:xfrm>
          <a:off x="2111826" y="408213"/>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136075</xdr:colOff>
      <xdr:row>2</xdr:row>
      <xdr:rowOff>16326</xdr:rowOff>
    </xdr:from>
    <xdr:to>
      <xdr:col>20</xdr:col>
      <xdr:colOff>620707</xdr:colOff>
      <xdr:row>7</xdr:row>
      <xdr:rowOff>15019</xdr:rowOff>
    </xdr:to>
    <xdr:sp macro="" textlink="">
      <xdr:nvSpPr>
        <xdr:cNvPr id="4" name="Down Arrow 3"/>
        <xdr:cNvSpPr/>
      </xdr:nvSpPr>
      <xdr:spPr>
        <a:xfrm>
          <a:off x="15272661" y="386440"/>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7</xdr:col>
      <xdr:colOff>57825</xdr:colOff>
      <xdr:row>64</xdr:row>
      <xdr:rowOff>29399</xdr:rowOff>
    </xdr:to>
    <xdr:pic>
      <xdr:nvPicPr>
        <xdr:cNvPr id="3" name="Picture 2"/>
        <xdr:cNvPicPr>
          <a:picLocks noChangeAspect="1"/>
        </xdr:cNvPicPr>
      </xdr:nvPicPr>
      <xdr:blipFill>
        <a:blip xmlns:r="http://schemas.openxmlformats.org/officeDocument/2006/relationships" r:embed="rId1"/>
        <a:stretch>
          <a:fillRect/>
        </a:stretch>
      </xdr:blipFill>
      <xdr:spPr>
        <a:xfrm>
          <a:off x="653143" y="7870371"/>
          <a:ext cx="5485714" cy="42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rs.wa.gov/administration/annual-report/"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zoomScaleNormal="100" workbookViewId="0"/>
  </sheetViews>
  <sheetFormatPr defaultRowHeight="15" x14ac:dyDescent="0.25"/>
  <cols>
    <col min="1" max="1" width="3.7109375" customWidth="1"/>
    <col min="2" max="2" width="80.7109375" customWidth="1"/>
    <col min="3" max="3" width="3.7109375" customWidth="1"/>
  </cols>
  <sheetData>
    <row r="1" spans="1:4" ht="15.75" thickBot="1" x14ac:dyDescent="0.3">
      <c r="A1" s="181"/>
      <c r="B1" s="181"/>
      <c r="C1" s="181"/>
    </row>
    <row r="2" spans="1:4" ht="115.15" customHeight="1" thickBot="1" x14ac:dyDescent="0.3">
      <c r="A2" s="181"/>
      <c r="B2" s="199" t="s">
        <v>166</v>
      </c>
      <c r="C2" s="181"/>
    </row>
    <row r="3" spans="1:4" x14ac:dyDescent="0.25">
      <c r="A3" s="181"/>
      <c r="B3" s="182"/>
      <c r="C3" s="181"/>
    </row>
    <row r="4" spans="1:4" ht="15.75" thickBot="1" x14ac:dyDescent="0.3">
      <c r="B4" s="12"/>
    </row>
    <row r="5" spans="1:4" ht="45.75" thickBot="1" x14ac:dyDescent="0.3">
      <c r="B5" s="195" t="s">
        <v>241</v>
      </c>
    </row>
    <row r="6" spans="1:4" ht="15.75" thickBot="1" x14ac:dyDescent="0.3">
      <c r="B6" s="205"/>
    </row>
    <row r="7" spans="1:4" ht="40.15" customHeight="1" thickBot="1" x14ac:dyDescent="0.3">
      <c r="B7" s="220" t="s">
        <v>164</v>
      </c>
    </row>
    <row r="8" spans="1:4" ht="20.100000000000001" customHeight="1" x14ac:dyDescent="0.25">
      <c r="B8" s="201" t="s">
        <v>184</v>
      </c>
      <c r="D8" s="198"/>
    </row>
    <row r="9" spans="1:4" x14ac:dyDescent="0.25">
      <c r="B9" s="200" t="s">
        <v>183</v>
      </c>
      <c r="D9" s="198"/>
    </row>
    <row r="10" spans="1:4" ht="40.15" customHeight="1" thickBot="1" x14ac:dyDescent="0.3">
      <c r="B10" s="202" t="s">
        <v>185</v>
      </c>
      <c r="D10" s="198"/>
    </row>
    <row r="11" spans="1:4" ht="45" x14ac:dyDescent="0.25">
      <c r="B11" s="203" t="s">
        <v>181</v>
      </c>
      <c r="D11" s="198"/>
    </row>
    <row r="12" spans="1:4" x14ac:dyDescent="0.25">
      <c r="B12" s="200" t="s">
        <v>180</v>
      </c>
      <c r="D12" s="198"/>
    </row>
    <row r="13" spans="1:4" ht="85.15" customHeight="1" thickBot="1" x14ac:dyDescent="0.3">
      <c r="B13" s="204" t="s">
        <v>182</v>
      </c>
      <c r="D13" s="198"/>
    </row>
    <row r="14" spans="1:4" ht="75" customHeight="1" thickBot="1" x14ac:dyDescent="0.3">
      <c r="B14" s="199" t="s">
        <v>227</v>
      </c>
      <c r="D14" s="198"/>
    </row>
    <row r="15" spans="1:4" ht="40.15" customHeight="1" thickBot="1" x14ac:dyDescent="0.3">
      <c r="B15" s="206" t="s">
        <v>206</v>
      </c>
    </row>
    <row r="16" spans="1:4" ht="20.100000000000001" customHeight="1" thickBot="1" x14ac:dyDescent="0.3">
      <c r="B16" s="194" t="s">
        <v>147</v>
      </c>
    </row>
    <row r="17" spans="2:2" ht="20.100000000000001" customHeight="1" thickBot="1" x14ac:dyDescent="0.3">
      <c r="B17" s="206" t="s">
        <v>154</v>
      </c>
    </row>
    <row r="18" spans="2:2" ht="50.1" customHeight="1" thickBot="1" x14ac:dyDescent="0.3">
      <c r="B18" s="119"/>
    </row>
    <row r="19" spans="2:2" ht="20.100000000000001" customHeight="1" x14ac:dyDescent="0.25">
      <c r="B19" s="184" t="s">
        <v>155</v>
      </c>
    </row>
    <row r="20" spans="2:2" ht="90" customHeight="1" thickBot="1" x14ac:dyDescent="0.3">
      <c r="B20" s="196" t="s">
        <v>228</v>
      </c>
    </row>
    <row r="21" spans="2:2" ht="15.75" thickBot="1" x14ac:dyDescent="0.3">
      <c r="B21" s="12"/>
    </row>
    <row r="22" spans="2:2" ht="20.100000000000001" customHeight="1" x14ac:dyDescent="0.25">
      <c r="B22" s="219" t="s">
        <v>153</v>
      </c>
    </row>
    <row r="23" spans="2:2" ht="55.15" customHeight="1" x14ac:dyDescent="0.25">
      <c r="B23" s="194" t="s">
        <v>148</v>
      </c>
    </row>
    <row r="24" spans="2:2" ht="55.15" customHeight="1" x14ac:dyDescent="0.25">
      <c r="B24" s="194" t="s">
        <v>149</v>
      </c>
    </row>
    <row r="25" spans="2:2" ht="35.1" customHeight="1" thickBot="1" x14ac:dyDescent="0.3">
      <c r="B25" s="196" t="s">
        <v>179</v>
      </c>
    </row>
    <row r="26" spans="2:2" ht="15.75" thickBot="1" x14ac:dyDescent="0.3">
      <c r="B26" s="119"/>
    </row>
    <row r="27" spans="2:2" ht="20.100000000000001" customHeight="1" x14ac:dyDescent="0.25">
      <c r="B27" s="219" t="s">
        <v>156</v>
      </c>
    </row>
    <row r="28" spans="2:2" ht="70.150000000000006" customHeight="1" x14ac:dyDescent="0.25">
      <c r="B28" s="194" t="s">
        <v>221</v>
      </c>
    </row>
    <row r="29" spans="2:2" ht="70.150000000000006" customHeight="1" x14ac:dyDescent="0.25">
      <c r="B29" s="194" t="s">
        <v>208</v>
      </c>
    </row>
    <row r="30" spans="2:2" ht="80.099999999999994" customHeight="1" x14ac:dyDescent="0.25">
      <c r="B30" s="197" t="s">
        <v>178</v>
      </c>
    </row>
    <row r="31" spans="2:2" ht="90" customHeight="1" thickBot="1" x14ac:dyDescent="0.3">
      <c r="B31" s="196" t="s">
        <v>207</v>
      </c>
    </row>
    <row r="32" spans="2:2" ht="15.75" thickBot="1" x14ac:dyDescent="0.3">
      <c r="B32" s="119"/>
    </row>
    <row r="33" spans="2:2" ht="20.100000000000001" customHeight="1" x14ac:dyDescent="0.25">
      <c r="B33" s="219" t="s">
        <v>157</v>
      </c>
    </row>
    <row r="34" spans="2:2" ht="70.150000000000006" customHeight="1" thickBot="1" x14ac:dyDescent="0.3">
      <c r="B34" s="196" t="s">
        <v>242</v>
      </c>
    </row>
    <row r="35" spans="2:2" ht="15.75" thickBot="1" x14ac:dyDescent="0.3">
      <c r="B35" s="119"/>
    </row>
    <row r="36" spans="2:2" ht="20.100000000000001" customHeight="1" x14ac:dyDescent="0.25">
      <c r="B36" s="225" t="s">
        <v>202</v>
      </c>
    </row>
    <row r="37" spans="2:2" ht="40.15" customHeight="1" thickBot="1" x14ac:dyDescent="0.3">
      <c r="B37" s="196" t="s">
        <v>177</v>
      </c>
    </row>
    <row r="38" spans="2:2" ht="15.75" thickBot="1" x14ac:dyDescent="0.3">
      <c r="B38" s="221"/>
    </row>
    <row r="39" spans="2:2" x14ac:dyDescent="0.25">
      <c r="B39" s="223" t="s">
        <v>162</v>
      </c>
    </row>
    <row r="40" spans="2:2" ht="109.5" customHeight="1" x14ac:dyDescent="0.25">
      <c r="B40" s="222" t="s">
        <v>187</v>
      </c>
    </row>
    <row r="41" spans="2:2" ht="15.75" thickBot="1" x14ac:dyDescent="0.3">
      <c r="B41" s="221"/>
    </row>
    <row r="42" spans="2:2" x14ac:dyDescent="0.25">
      <c r="B42" s="223" t="s">
        <v>150</v>
      </c>
    </row>
    <row r="43" spans="2:2" ht="105.75" thickBot="1" x14ac:dyDescent="0.3">
      <c r="B43" s="196" t="s">
        <v>151</v>
      </c>
    </row>
    <row r="44" spans="2:2" ht="15.75" thickBot="1" x14ac:dyDescent="0.3">
      <c r="B44" s="119"/>
    </row>
    <row r="45" spans="2:2" x14ac:dyDescent="0.25">
      <c r="B45" s="225" t="s">
        <v>203</v>
      </c>
    </row>
    <row r="46" spans="2:2" ht="45.75" thickBot="1" x14ac:dyDescent="0.3">
      <c r="B46" s="196" t="s">
        <v>165</v>
      </c>
    </row>
    <row r="47" spans="2:2" ht="20.100000000000001" customHeight="1" thickBot="1" x14ac:dyDescent="0.3">
      <c r="B47" s="119"/>
    </row>
    <row r="48" spans="2:2" x14ac:dyDescent="0.25">
      <c r="B48" s="225" t="s">
        <v>204</v>
      </c>
    </row>
    <row r="49" spans="2:2" x14ac:dyDescent="0.25">
      <c r="B49" s="185" t="s">
        <v>152</v>
      </c>
    </row>
    <row r="50" spans="2:2" ht="50.1" customHeight="1" x14ac:dyDescent="0.25">
      <c r="B50" s="194" t="s">
        <v>158</v>
      </c>
    </row>
    <row r="51" spans="2:2" ht="75" customHeight="1" x14ac:dyDescent="0.25">
      <c r="B51" s="194" t="s">
        <v>159</v>
      </c>
    </row>
    <row r="52" spans="2:2" ht="35.1" customHeight="1" thickBot="1" x14ac:dyDescent="0.3">
      <c r="B52" s="196" t="s">
        <v>163</v>
      </c>
    </row>
    <row r="53" spans="2:2" x14ac:dyDescent="0.25">
      <c r="B53" s="119"/>
    </row>
    <row r="54" spans="2:2" x14ac:dyDescent="0.25">
      <c r="B54" s="119"/>
    </row>
  </sheetData>
  <hyperlinks>
    <hyperlink ref="B12" r:id="rId1"/>
    <hyperlink ref="B9" r:id="rId2"/>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showGridLines="0" zoomScaleNormal="100" workbookViewId="0">
      <selection activeCell="A12" sqref="A12"/>
    </sheetView>
  </sheetViews>
  <sheetFormatPr defaultRowHeight="15" x14ac:dyDescent="0.25"/>
  <cols>
    <col min="2" max="2" width="12" bestFit="1" customWidth="1"/>
    <col min="3" max="4" width="14.28515625" bestFit="1" customWidth="1"/>
    <col min="5" max="5" width="15.28515625" bestFit="1" customWidth="1"/>
    <col min="7" max="7" width="12" bestFit="1" customWidth="1"/>
    <col min="8" max="9" width="12.140625" bestFit="1" customWidth="1"/>
    <col min="10" max="10" width="11.5703125" bestFit="1" customWidth="1"/>
  </cols>
  <sheetData>
    <row r="1" spans="2:15" ht="18.75" x14ac:dyDescent="0.3">
      <c r="B1" s="485" t="s">
        <v>62</v>
      </c>
      <c r="C1" s="485"/>
      <c r="D1" s="485"/>
      <c r="E1" s="485"/>
      <c r="F1" s="485"/>
      <c r="G1" s="485"/>
      <c r="H1" s="485"/>
      <c r="I1" s="485"/>
      <c r="J1" s="485"/>
    </row>
    <row r="3" spans="2:15" x14ac:dyDescent="0.25">
      <c r="B3" s="489" t="s">
        <v>297</v>
      </c>
      <c r="C3" s="489"/>
      <c r="D3" s="489"/>
      <c r="E3" s="489"/>
    </row>
    <row r="4" spans="2:15" ht="15" customHeight="1" x14ac:dyDescent="0.25">
      <c r="B4" s="489"/>
      <c r="C4" s="489"/>
      <c r="D4" s="489"/>
      <c r="E4" s="489"/>
      <c r="G4" s="454" t="s">
        <v>110</v>
      </c>
      <c r="H4" s="454"/>
      <c r="I4" s="454"/>
      <c r="J4" s="454"/>
    </row>
    <row r="5" spans="2:15" x14ac:dyDescent="0.25">
      <c r="B5" s="489"/>
      <c r="C5" s="489"/>
      <c r="D5" s="489"/>
      <c r="E5" s="489"/>
      <c r="G5" s="454"/>
      <c r="H5" s="454"/>
      <c r="I5" s="454"/>
      <c r="J5" s="454"/>
    </row>
    <row r="6" spans="2:15" ht="15" customHeight="1" x14ac:dyDescent="0.25">
      <c r="B6" s="489"/>
      <c r="C6" s="489"/>
      <c r="D6" s="489"/>
      <c r="E6" s="489"/>
      <c r="G6" s="489" t="s">
        <v>298</v>
      </c>
      <c r="H6" s="489"/>
      <c r="I6" s="489"/>
      <c r="J6" s="489"/>
    </row>
    <row r="7" spans="2:15" x14ac:dyDescent="0.25">
      <c r="B7" s="489"/>
      <c r="C7" s="489"/>
      <c r="D7" s="489"/>
      <c r="E7" s="489"/>
      <c r="G7" s="489"/>
      <c r="H7" s="489"/>
      <c r="I7" s="489"/>
      <c r="J7" s="489"/>
    </row>
    <row r="8" spans="2:15" x14ac:dyDescent="0.25">
      <c r="B8" s="489"/>
      <c r="C8" s="489"/>
      <c r="D8" s="489"/>
      <c r="E8" s="489"/>
      <c r="G8" s="489"/>
      <c r="H8" s="489"/>
      <c r="I8" s="489"/>
      <c r="J8" s="489"/>
    </row>
    <row r="9" spans="2:15" x14ac:dyDescent="0.25">
      <c r="B9" s="489"/>
      <c r="C9" s="489"/>
      <c r="D9" s="489"/>
      <c r="E9" s="489"/>
    </row>
    <row r="10" spans="2:15" ht="15.75" thickBot="1" x14ac:dyDescent="0.3">
      <c r="B10" s="81"/>
    </row>
    <row r="11" spans="2:15" x14ac:dyDescent="0.25">
      <c r="B11" s="486" t="s">
        <v>299</v>
      </c>
      <c r="C11" s="68" t="s">
        <v>63</v>
      </c>
      <c r="D11" s="68" t="s">
        <v>64</v>
      </c>
      <c r="E11" s="68" t="s">
        <v>65</v>
      </c>
      <c r="G11" s="486" t="s">
        <v>299</v>
      </c>
      <c r="H11" s="68" t="s">
        <v>63</v>
      </c>
      <c r="I11" s="68" t="s">
        <v>64</v>
      </c>
      <c r="J11" s="68" t="s">
        <v>65</v>
      </c>
    </row>
    <row r="12" spans="2:15" ht="15.75" thickBot="1" x14ac:dyDescent="0.3">
      <c r="B12" s="487"/>
      <c r="C12" s="102">
        <v>6.4000000000000001E-2</v>
      </c>
      <c r="D12" s="102">
        <v>7.3999999999999996E-2</v>
      </c>
      <c r="E12" s="102">
        <v>8.4000000000000005E-2</v>
      </c>
      <c r="G12" s="487"/>
      <c r="H12" s="102">
        <v>0.06</v>
      </c>
      <c r="I12" s="102">
        <v>7.0000000000000007E-2</v>
      </c>
      <c r="J12" s="102">
        <v>0.08</v>
      </c>
    </row>
    <row r="13" spans="2:15" ht="15.75" thickBot="1" x14ac:dyDescent="0.3">
      <c r="C13" s="103"/>
      <c r="D13" s="103"/>
      <c r="E13" s="103"/>
    </row>
    <row r="14" spans="2:15" x14ac:dyDescent="0.25">
      <c r="B14" s="337" t="s">
        <v>17</v>
      </c>
      <c r="C14" s="343">
        <v>2080441000</v>
      </c>
      <c r="D14" s="343">
        <v>1221234000</v>
      </c>
      <c r="E14" s="344">
        <v>471917000</v>
      </c>
      <c r="G14" s="337" t="s">
        <v>109</v>
      </c>
      <c r="H14" s="346">
        <v>9737000</v>
      </c>
      <c r="I14" s="346">
        <v>-22005000</v>
      </c>
      <c r="J14" s="347">
        <v>-47968000</v>
      </c>
      <c r="K14" s="322"/>
      <c r="L14" s="322"/>
      <c r="M14" s="322"/>
      <c r="N14" s="322"/>
      <c r="O14" s="322"/>
    </row>
    <row r="15" spans="2:15" ht="15.75" thickBot="1" x14ac:dyDescent="0.3">
      <c r="B15" s="340"/>
      <c r="C15" s="341">
        <f>C14*B15</f>
        <v>0</v>
      </c>
      <c r="D15" s="341">
        <f>D14*B15</f>
        <v>0</v>
      </c>
      <c r="E15" s="342">
        <f>E14*B15</f>
        <v>0</v>
      </c>
      <c r="G15" s="340"/>
      <c r="H15" s="341">
        <f>H14*G15</f>
        <v>0</v>
      </c>
      <c r="I15" s="341">
        <f>I14*G15</f>
        <v>0</v>
      </c>
      <c r="J15" s="342">
        <f>J14*G15</f>
        <v>0</v>
      </c>
    </row>
    <row r="16" spans="2:15" ht="15.75" thickBot="1" x14ac:dyDescent="0.3">
      <c r="C16" s="16"/>
      <c r="D16" s="16"/>
      <c r="E16" s="16"/>
    </row>
    <row r="17" spans="2:5" x14ac:dyDescent="0.25">
      <c r="B17" s="337" t="s">
        <v>31</v>
      </c>
      <c r="C17" s="338">
        <v>-2837869000</v>
      </c>
      <c r="D17" s="338">
        <v>-9961609000</v>
      </c>
      <c r="E17" s="339">
        <v>-15828012000</v>
      </c>
    </row>
    <row r="18" spans="2:5" ht="15.75" thickBot="1" x14ac:dyDescent="0.3">
      <c r="B18" s="340"/>
      <c r="C18" s="341">
        <f>C17*B18</f>
        <v>0</v>
      </c>
      <c r="D18" s="341">
        <f>D17*B18</f>
        <v>0</v>
      </c>
      <c r="E18" s="342">
        <f>E17*B18</f>
        <v>0</v>
      </c>
    </row>
    <row r="19" spans="2:5" ht="15.75" thickBot="1" x14ac:dyDescent="0.3">
      <c r="C19" s="16"/>
      <c r="D19" s="16"/>
      <c r="E19" s="16"/>
    </row>
    <row r="20" spans="2:5" x14ac:dyDescent="0.25">
      <c r="B20" s="337" t="s">
        <v>66</v>
      </c>
      <c r="C20" s="338">
        <v>-11793000</v>
      </c>
      <c r="D20" s="338">
        <v>-1073697000</v>
      </c>
      <c r="E20" s="339">
        <v>-1952101000</v>
      </c>
    </row>
    <row r="21" spans="2:5" ht="15.75" thickBot="1" x14ac:dyDescent="0.3">
      <c r="B21" s="345"/>
      <c r="C21" s="341">
        <f>C20*B21</f>
        <v>0</v>
      </c>
      <c r="D21" s="341">
        <f>D20*B21</f>
        <v>0</v>
      </c>
      <c r="E21" s="342">
        <f>E20*B21</f>
        <v>0</v>
      </c>
    </row>
    <row r="22" spans="2:5" ht="15.75" thickBot="1" x14ac:dyDescent="0.3">
      <c r="C22" s="16"/>
      <c r="D22" s="16"/>
      <c r="E22" s="16"/>
    </row>
    <row r="23" spans="2:5" x14ac:dyDescent="0.25">
      <c r="B23" s="337" t="s">
        <v>45</v>
      </c>
      <c r="C23" s="338">
        <v>-36019000</v>
      </c>
      <c r="D23" s="338">
        <v>-229739000</v>
      </c>
      <c r="E23" s="339">
        <v>-383059000</v>
      </c>
    </row>
    <row r="24" spans="2:5" ht="15.75" thickBot="1" x14ac:dyDescent="0.3">
      <c r="B24" s="340"/>
      <c r="C24" s="341">
        <f>C23*B24</f>
        <v>0</v>
      </c>
      <c r="D24" s="341">
        <f>D23*B24</f>
        <v>0</v>
      </c>
      <c r="E24" s="342">
        <f>E23*B24</f>
        <v>0</v>
      </c>
    </row>
    <row r="25" spans="2:5" ht="15.75" thickBot="1" x14ac:dyDescent="0.3">
      <c r="C25" s="16"/>
      <c r="D25" s="16"/>
      <c r="E25" s="16"/>
    </row>
    <row r="26" spans="2:5" x14ac:dyDescent="0.25">
      <c r="B26" s="337" t="s">
        <v>67</v>
      </c>
      <c r="C26" s="343">
        <v>1290542000</v>
      </c>
      <c r="D26" s="343">
        <v>673298000</v>
      </c>
      <c r="E26" s="344">
        <v>134647000</v>
      </c>
    </row>
    <row r="27" spans="2:5" ht="15.75" thickBot="1" x14ac:dyDescent="0.3">
      <c r="B27" s="340"/>
      <c r="C27" s="341">
        <f>C26*B27</f>
        <v>0</v>
      </c>
      <c r="D27" s="341">
        <f>D26*B27</f>
        <v>0</v>
      </c>
      <c r="E27" s="342">
        <f>E26*B27</f>
        <v>0</v>
      </c>
    </row>
    <row r="28" spans="2:5" ht="15.75" thickBot="1" x14ac:dyDescent="0.3">
      <c r="C28" s="16"/>
      <c r="D28" s="16"/>
      <c r="E28" s="16"/>
    </row>
    <row r="29" spans="2:5" x14ac:dyDescent="0.25">
      <c r="B29" s="337" t="s">
        <v>68</v>
      </c>
      <c r="C29" s="343">
        <v>479331000</v>
      </c>
      <c r="D29" s="338">
        <v>-2748807000</v>
      </c>
      <c r="E29" s="339">
        <v>-5382150000</v>
      </c>
    </row>
    <row r="30" spans="2:5" ht="15.75" thickBot="1" x14ac:dyDescent="0.3">
      <c r="B30" s="340"/>
      <c r="C30" s="341">
        <f>C29*B30</f>
        <v>0</v>
      </c>
      <c r="D30" s="341">
        <f>D29*B30</f>
        <v>0</v>
      </c>
      <c r="E30" s="342">
        <f>E29*B30</f>
        <v>0</v>
      </c>
    </row>
    <row r="31" spans="2:5" ht="15.75" thickBot="1" x14ac:dyDescent="0.3">
      <c r="C31" s="16"/>
      <c r="D31" s="16"/>
      <c r="E31" s="16"/>
    </row>
    <row r="32" spans="2:5" x14ac:dyDescent="0.25">
      <c r="B32" s="337" t="s">
        <v>33</v>
      </c>
      <c r="C32" s="338">
        <v>-3083911000</v>
      </c>
      <c r="D32" s="338">
        <v>-3425562000</v>
      </c>
      <c r="E32" s="339">
        <v>-3721148000</v>
      </c>
    </row>
    <row r="33" spans="2:6" ht="15.75" thickBot="1" x14ac:dyDescent="0.3">
      <c r="B33" s="340"/>
      <c r="C33" s="341">
        <f>C32*B33</f>
        <v>0</v>
      </c>
      <c r="D33" s="341">
        <f>D32*B33</f>
        <v>0</v>
      </c>
      <c r="E33" s="342">
        <f>E32*B33</f>
        <v>0</v>
      </c>
    </row>
    <row r="34" spans="2:6" ht="15.75" thickBot="1" x14ac:dyDescent="0.3">
      <c r="C34" s="16"/>
      <c r="D34" s="16"/>
      <c r="E34" s="16"/>
    </row>
    <row r="35" spans="2:6" x14ac:dyDescent="0.25">
      <c r="B35" s="337" t="s">
        <v>34</v>
      </c>
      <c r="C35" s="338">
        <v>-3662790000</v>
      </c>
      <c r="D35" s="338">
        <v>-5808414000</v>
      </c>
      <c r="E35" s="339">
        <v>-7565252000</v>
      </c>
    </row>
    <row r="36" spans="2:6" ht="15.75" thickBot="1" x14ac:dyDescent="0.3">
      <c r="B36" s="340"/>
      <c r="C36" s="341">
        <f>C35*B36</f>
        <v>0</v>
      </c>
      <c r="D36" s="341">
        <f>D35*B36</f>
        <v>0</v>
      </c>
      <c r="E36" s="342">
        <f>E35*B36</f>
        <v>0</v>
      </c>
    </row>
    <row r="39" spans="2:6" x14ac:dyDescent="0.25">
      <c r="B39" s="488" t="s">
        <v>69</v>
      </c>
      <c r="C39" s="488"/>
      <c r="D39" s="488"/>
      <c r="E39" s="488"/>
      <c r="F39" s="488"/>
    </row>
    <row r="40" spans="2:6" x14ac:dyDescent="0.25">
      <c r="B40" s="488" t="s">
        <v>275</v>
      </c>
      <c r="C40" s="488"/>
      <c r="D40" s="488"/>
      <c r="E40" s="488"/>
      <c r="F40" s="488"/>
    </row>
  </sheetData>
  <mergeCells count="8">
    <mergeCell ref="B1:J1"/>
    <mergeCell ref="B11:B12"/>
    <mergeCell ref="G11:G12"/>
    <mergeCell ref="B39:F39"/>
    <mergeCell ref="B40:F40"/>
    <mergeCell ref="B3:E9"/>
    <mergeCell ref="G4:J5"/>
    <mergeCell ref="G6:J8"/>
  </mergeCells>
  <dataValidations count="2">
    <dataValidation allowBlank="1" showInputMessage="1" showErrorMessage="1" promptTitle="Don't forget PERS 1 UAAL %" prompt="Also, if you have more than one DRS ORG ID number, combine the percentages." sqref="B15"/>
    <dataValidation allowBlank="1" showInputMessage="1" showErrorMessage="1" prompt="If you have more than one DRS ORG ID number, combine the percentages." sqref="B33 B18 B24 B36"/>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J31" sqref="J31"/>
    </sheetView>
  </sheetViews>
  <sheetFormatPr defaultRowHeight="15" x14ac:dyDescent="0.25"/>
  <cols>
    <col min="2" max="7" width="10.7109375" customWidth="1"/>
    <col min="8" max="13" width="15.7109375" customWidth="1"/>
    <col min="15" max="15" width="26.7109375" customWidth="1"/>
    <col min="16" max="16" width="20.7109375" customWidth="1"/>
  </cols>
  <sheetData>
    <row r="1" spans="1:16" x14ac:dyDescent="0.25">
      <c r="A1" s="224"/>
      <c r="B1" s="6"/>
      <c r="C1" s="6"/>
      <c r="D1" s="6"/>
      <c r="E1" s="6"/>
      <c r="F1" s="6"/>
      <c r="G1" s="6"/>
      <c r="H1" s="6"/>
      <c r="I1" s="6"/>
      <c r="J1" s="6"/>
      <c r="K1" s="6"/>
    </row>
    <row r="3" spans="1:16" x14ac:dyDescent="0.25">
      <c r="H3" s="62" t="s">
        <v>17</v>
      </c>
      <c r="I3" s="62" t="s">
        <v>31</v>
      </c>
      <c r="J3" s="62" t="s">
        <v>32</v>
      </c>
      <c r="K3" s="62" t="s">
        <v>33</v>
      </c>
      <c r="L3" s="62" t="s">
        <v>34</v>
      </c>
      <c r="M3" s="80" t="s">
        <v>35</v>
      </c>
      <c r="O3" s="261" t="s">
        <v>176</v>
      </c>
    </row>
    <row r="4" spans="1:16" x14ac:dyDescent="0.25">
      <c r="O4" s="391" t="s">
        <v>170</v>
      </c>
      <c r="P4" s="392"/>
    </row>
    <row r="5" spans="1:16" x14ac:dyDescent="0.25">
      <c r="B5" s="1" t="s">
        <v>36</v>
      </c>
      <c r="H5" s="16"/>
      <c r="I5" s="293">
        <f>'1,2,3 - PERS_2-3'!C17</f>
        <v>0</v>
      </c>
      <c r="J5" s="293">
        <f>'1,2,3 - PSERS'!C17</f>
        <v>0</v>
      </c>
      <c r="K5" s="16">
        <f>'1,2,3 - LEOFF_1'!C17</f>
        <v>0</v>
      </c>
      <c r="L5" s="16">
        <f>'1,2,3 - LEOFF_2'!D17</f>
        <v>0</v>
      </c>
      <c r="M5" s="109">
        <f>SUM(H5:L5)</f>
        <v>0</v>
      </c>
      <c r="O5" s="192" t="s">
        <v>171</v>
      </c>
      <c r="P5" s="193">
        <f>M7</f>
        <v>0</v>
      </c>
    </row>
    <row r="6" spans="1:16" x14ac:dyDescent="0.25">
      <c r="B6" s="1"/>
      <c r="H6" s="16"/>
      <c r="I6" s="16"/>
      <c r="J6" s="16"/>
      <c r="K6" s="16"/>
      <c r="L6" s="16"/>
      <c r="M6" s="16"/>
      <c r="O6" s="192" t="s">
        <v>172</v>
      </c>
      <c r="P6" s="193">
        <f>M5</f>
        <v>0</v>
      </c>
    </row>
    <row r="7" spans="1:16" x14ac:dyDescent="0.25">
      <c r="B7" s="1" t="s">
        <v>37</v>
      </c>
      <c r="H7" s="111">
        <f>'1,2,3 - PERS_1'!C17</f>
        <v>0</v>
      </c>
      <c r="I7" s="111"/>
      <c r="J7" s="111"/>
      <c r="K7" s="111"/>
      <c r="L7" s="111"/>
      <c r="M7" s="109">
        <f>SUM(H7:L7)</f>
        <v>0</v>
      </c>
      <c r="O7" s="192" t="s">
        <v>173</v>
      </c>
      <c r="P7" s="193">
        <f>M15</f>
        <v>0</v>
      </c>
    </row>
    <row r="8" spans="1:16" x14ac:dyDescent="0.25">
      <c r="H8" s="16"/>
      <c r="I8" s="16"/>
      <c r="J8" s="16"/>
      <c r="K8" s="16"/>
      <c r="L8" s="16"/>
      <c r="M8" s="16"/>
      <c r="O8" s="192" t="s">
        <v>174</v>
      </c>
      <c r="P8" s="193">
        <f>M22</f>
        <v>0</v>
      </c>
    </row>
    <row r="9" spans="1:16" x14ac:dyDescent="0.25">
      <c r="B9" t="s">
        <v>73</v>
      </c>
      <c r="H9" s="16"/>
      <c r="I9" s="16"/>
      <c r="J9" s="16"/>
      <c r="K9" s="16"/>
      <c r="L9" s="16"/>
      <c r="M9" s="16"/>
      <c r="O9" s="192" t="s">
        <v>175</v>
      </c>
      <c r="P9" s="193">
        <f>M24</f>
        <v>0</v>
      </c>
    </row>
    <row r="10" spans="1:16" x14ac:dyDescent="0.25">
      <c r="B10" t="s">
        <v>28</v>
      </c>
      <c r="H10" s="16">
        <f>'1,2,3 - PERS_1'!D17</f>
        <v>0</v>
      </c>
      <c r="I10" s="16">
        <f>'1,2,3 - PERS_2-3'!D17</f>
        <v>0</v>
      </c>
      <c r="J10" s="16">
        <f>'1,2,3 - PSERS'!D17</f>
        <v>0</v>
      </c>
      <c r="K10" s="16">
        <f>'1,2,3 - LEOFF_1'!D17</f>
        <v>0</v>
      </c>
      <c r="L10" s="16">
        <f>'1,2,3 - LEOFF_2'!E17</f>
        <v>0</v>
      </c>
      <c r="M10" s="16">
        <f t="shared" ref="M10:M15" si="0">SUM(H10:L10)</f>
        <v>0</v>
      </c>
    </row>
    <row r="11" spans="1:16" x14ac:dyDescent="0.25">
      <c r="B11" t="s">
        <v>29</v>
      </c>
      <c r="H11" s="16">
        <f>'1,2,3 - PERS_1'!E17</f>
        <v>0</v>
      </c>
      <c r="I11" s="16">
        <f>'1,2,3 - PERS_2-3'!E17</f>
        <v>0</v>
      </c>
      <c r="J11" s="16">
        <f>'1,2,3 - PSERS'!E17</f>
        <v>0</v>
      </c>
      <c r="K11" s="16">
        <f>'1,2,3 - LEOFF_1'!E17</f>
        <v>0</v>
      </c>
      <c r="L11" s="16">
        <f>'1,2,3 - LEOFF_2'!F17</f>
        <v>0</v>
      </c>
      <c r="M11" s="16">
        <f t="shared" si="0"/>
        <v>0</v>
      </c>
    </row>
    <row r="12" spans="1:16" x14ac:dyDescent="0.25">
      <c r="B12" t="s">
        <v>30</v>
      </c>
      <c r="H12" s="16">
        <f>'1,2,3 - PERS_1'!F17</f>
        <v>0</v>
      </c>
      <c r="I12" s="16">
        <f>'1,2,3 - PERS_2-3'!F17</f>
        <v>0</v>
      </c>
      <c r="J12" s="16">
        <f>'1,2,3 - PSERS'!F17</f>
        <v>0</v>
      </c>
      <c r="K12" s="16">
        <f>'1,2,3 - LEOFF_1'!F17</f>
        <v>0</v>
      </c>
      <c r="L12" s="16">
        <f>'1,2,3 - LEOFF_2'!G17</f>
        <v>0</v>
      </c>
      <c r="M12" s="16">
        <f t="shared" si="0"/>
        <v>0</v>
      </c>
    </row>
    <row r="13" spans="1:16" x14ac:dyDescent="0.25">
      <c r="B13" t="s">
        <v>40</v>
      </c>
      <c r="H13" s="16"/>
      <c r="I13" s="16">
        <f>'1,2,3 - PERS_2-3'!H74</f>
        <v>0</v>
      </c>
      <c r="J13" s="16">
        <f>'1,2,3 - PSERS'!H80</f>
        <v>0</v>
      </c>
      <c r="K13" s="16"/>
      <c r="L13" s="16">
        <f>'1,2,3 - LEOFF_2'!I83</f>
        <v>0</v>
      </c>
      <c r="M13" s="16">
        <f t="shared" si="0"/>
        <v>0</v>
      </c>
    </row>
    <row r="14" spans="1:16" x14ac:dyDescent="0.25">
      <c r="B14" t="s">
        <v>41</v>
      </c>
      <c r="H14" s="72">
        <f>'1,2,3 - PERS_1'!C20</f>
        <v>0</v>
      </c>
      <c r="I14" s="72">
        <f>'1,2,3 - PERS_2-3'!C20</f>
        <v>0</v>
      </c>
      <c r="J14" s="72">
        <f>'1,2,3 - PSERS'!C20</f>
        <v>0</v>
      </c>
      <c r="K14" s="72"/>
      <c r="L14" s="72">
        <f>'1,2,3 - LEOFF_2'!D20</f>
        <v>0</v>
      </c>
      <c r="M14" s="72">
        <f t="shared" si="0"/>
        <v>0</v>
      </c>
    </row>
    <row r="15" spans="1:16" x14ac:dyDescent="0.25">
      <c r="B15" s="1" t="s">
        <v>38</v>
      </c>
      <c r="H15" s="109">
        <f>SUM(H10:H14)</f>
        <v>0</v>
      </c>
      <c r="I15" s="109">
        <f>SUM(I10:I14)</f>
        <v>0</v>
      </c>
      <c r="J15" s="109">
        <f>SUM(J10:J14)</f>
        <v>0</v>
      </c>
      <c r="K15" s="109">
        <f>SUM(K10:K14)</f>
        <v>0</v>
      </c>
      <c r="L15" s="109">
        <f>SUM(L10:L14)</f>
        <v>0</v>
      </c>
      <c r="M15" s="109">
        <f t="shared" si="0"/>
        <v>0</v>
      </c>
    </row>
    <row r="16" spans="1:16" x14ac:dyDescent="0.25">
      <c r="H16" s="16"/>
      <c r="I16" s="16"/>
      <c r="J16" s="16"/>
      <c r="K16" s="16"/>
      <c r="L16" s="16"/>
      <c r="M16" s="16"/>
    </row>
    <row r="17" spans="2:13" x14ac:dyDescent="0.25">
      <c r="B17" t="s">
        <v>74</v>
      </c>
      <c r="H17" s="16"/>
      <c r="I17" s="16"/>
      <c r="J17" s="16"/>
      <c r="K17" s="16"/>
      <c r="L17" s="16"/>
      <c r="M17" s="16"/>
    </row>
    <row r="18" spans="2:13" x14ac:dyDescent="0.25">
      <c r="B18" t="s">
        <v>28</v>
      </c>
      <c r="H18" s="111">
        <f>'1,2,3 - PERS_1'!H17</f>
        <v>0</v>
      </c>
      <c r="I18" s="111">
        <f>'1,2,3 - PERS_2-3'!H17</f>
        <v>0</v>
      </c>
      <c r="J18" s="111">
        <f>'1,2,3 - PSERS'!H17</f>
        <v>0</v>
      </c>
      <c r="K18" s="111">
        <f>'1,2,3 - LEOFF_1'!H17</f>
        <v>0</v>
      </c>
      <c r="L18" s="111">
        <f>'1,2,3 - LEOFF_2'!I17</f>
        <v>0</v>
      </c>
      <c r="M18" s="111">
        <f t="shared" ref="M18:M22" si="1">SUM(H18:L18)</f>
        <v>0</v>
      </c>
    </row>
    <row r="19" spans="2:13" x14ac:dyDescent="0.25">
      <c r="B19" t="s">
        <v>29</v>
      </c>
      <c r="H19" s="111">
        <f>'1,2,3 - PERS_1'!I17</f>
        <v>0</v>
      </c>
      <c r="I19" s="111">
        <f>'1,2,3 - PERS_2-3'!I17</f>
        <v>0</v>
      </c>
      <c r="J19" s="111">
        <f>'1,2,3 - PSERS'!I17</f>
        <v>0</v>
      </c>
      <c r="K19" s="111">
        <f>'1,2,3 - LEOFF_1'!I17</f>
        <v>0</v>
      </c>
      <c r="L19" s="111">
        <f>'1,2,3 - LEOFF_2'!J17</f>
        <v>0</v>
      </c>
      <c r="M19" s="111">
        <f t="shared" si="1"/>
        <v>0</v>
      </c>
    </row>
    <row r="20" spans="2:13" x14ac:dyDescent="0.25">
      <c r="B20" t="s">
        <v>30</v>
      </c>
      <c r="H20" s="111">
        <f>'1,2,3 - PERS_1'!J17</f>
        <v>0</v>
      </c>
      <c r="I20" s="111">
        <f>'1,2,3 - PERS_2-3'!J17</f>
        <v>0</v>
      </c>
      <c r="J20" s="111">
        <f>'1,2,3 - PSERS'!J17</f>
        <v>0</v>
      </c>
      <c r="K20" s="111">
        <f>'1,2,3 - LEOFF_1'!J17</f>
        <v>0</v>
      </c>
      <c r="L20" s="111">
        <f>'1,2,3 - LEOFF_2'!K17</f>
        <v>0</v>
      </c>
      <c r="M20" s="111">
        <f t="shared" si="1"/>
        <v>0</v>
      </c>
    </row>
    <row r="21" spans="2:13" x14ac:dyDescent="0.25">
      <c r="B21" t="s">
        <v>40</v>
      </c>
      <c r="H21" s="112"/>
      <c r="I21" s="72">
        <f>'1,2,3 - PERS_2-3'!I74</f>
        <v>0</v>
      </c>
      <c r="J21" s="72">
        <f>'1,2,3 - PSERS'!I80</f>
        <v>0</v>
      </c>
      <c r="K21" s="112"/>
      <c r="L21" s="112">
        <f>'1,2,3 - LEOFF_2'!J83</f>
        <v>0</v>
      </c>
      <c r="M21" s="112">
        <f t="shared" si="1"/>
        <v>0</v>
      </c>
    </row>
    <row r="22" spans="2:13" x14ac:dyDescent="0.25">
      <c r="B22" s="1" t="s">
        <v>39</v>
      </c>
      <c r="H22" s="113">
        <f>SUM(H18:H21)</f>
        <v>0</v>
      </c>
      <c r="I22" s="113">
        <f>SUM(I18:I21)</f>
        <v>0</v>
      </c>
      <c r="J22" s="113">
        <f>SUM(J18:J21)</f>
        <v>0</v>
      </c>
      <c r="K22" s="113">
        <f>SUM(K18:K21)</f>
        <v>0</v>
      </c>
      <c r="L22" s="113">
        <f>SUM(L18:L21)</f>
        <v>0</v>
      </c>
      <c r="M22" s="113">
        <f t="shared" si="1"/>
        <v>0</v>
      </c>
    </row>
    <row r="23" spans="2:13" x14ac:dyDescent="0.25">
      <c r="H23" s="16"/>
      <c r="I23" s="16"/>
      <c r="J23" s="16"/>
      <c r="K23" s="16"/>
      <c r="L23" s="16"/>
      <c r="M23" s="16"/>
    </row>
    <row r="24" spans="2:13" x14ac:dyDescent="0.25">
      <c r="B24" s="1" t="s">
        <v>42</v>
      </c>
      <c r="H24" s="109">
        <f>'1,2,3 - PERS_1'!B65</f>
        <v>0</v>
      </c>
      <c r="I24" s="109">
        <f>'1,2,3 - PERS_2-3'!B92</f>
        <v>0</v>
      </c>
      <c r="J24" s="109">
        <f>'1,2,3 - PSERS'!B98</f>
        <v>0</v>
      </c>
      <c r="K24" s="113">
        <f>'1,2,3 - LEOFF_1'!B59</f>
        <v>0</v>
      </c>
      <c r="L24" s="109">
        <f>'1,2,3 - LEOFF_2'!C102</f>
        <v>0</v>
      </c>
      <c r="M24" s="109">
        <f t="shared" ref="M24" si="2">SUM(H24:L24)</f>
        <v>0</v>
      </c>
    </row>
  </sheetData>
  <mergeCells count="1">
    <mergeCell ref="O4:P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zoomScaleNormal="100" workbookViewId="0">
      <selection activeCell="C20" sqref="C20"/>
    </sheetView>
  </sheetViews>
  <sheetFormatPr defaultRowHeight="15" x14ac:dyDescent="0.25"/>
  <cols>
    <col min="1" max="1" width="45.7109375" bestFit="1" customWidth="1"/>
    <col min="2" max="2" width="15" bestFit="1" customWidth="1"/>
    <col min="3" max="3" width="15.7109375" customWidth="1"/>
    <col min="4" max="4" width="15.28515625" bestFit="1" customWidth="1"/>
    <col min="5" max="5" width="14.28515625" bestFit="1" customWidth="1"/>
    <col min="6" max="6" width="13.7109375" bestFit="1" customWidth="1"/>
    <col min="7" max="7" width="14" bestFit="1" customWidth="1"/>
    <col min="8" max="8" width="12.85546875" bestFit="1" customWidth="1"/>
    <col min="9" max="9" width="15" bestFit="1" customWidth="1"/>
    <col min="10" max="10" width="12.5703125" bestFit="1" customWidth="1"/>
    <col min="11" max="11" width="15" bestFit="1" customWidth="1"/>
    <col min="12" max="12" width="13.42578125" bestFit="1" customWidth="1"/>
    <col min="13" max="13" width="10.85546875" bestFit="1" customWidth="1"/>
    <col min="14" max="14" width="12.5703125" bestFit="1" customWidth="1"/>
    <col min="15" max="15" width="11.140625" customWidth="1"/>
    <col min="16" max="16" width="16.140625" bestFit="1" customWidth="1"/>
    <col min="18" max="18" width="14.7109375" customWidth="1"/>
  </cols>
  <sheetData>
    <row r="1" spans="1:12" x14ac:dyDescent="0.25">
      <c r="A1" s="1"/>
    </row>
    <row r="4" spans="1:12" x14ac:dyDescent="0.25">
      <c r="C4" s="2" t="s">
        <v>70</v>
      </c>
      <c r="D4" s="2"/>
      <c r="E4" s="2"/>
      <c r="F4" s="2"/>
      <c r="G4" s="2"/>
      <c r="H4" s="2"/>
      <c r="I4" s="2"/>
      <c r="J4" s="2"/>
      <c r="K4" s="2"/>
      <c r="L4" s="2"/>
    </row>
    <row r="5" spans="1:12" x14ac:dyDescent="0.25">
      <c r="C5" s="2" t="s">
        <v>244</v>
      </c>
      <c r="D5" s="2"/>
      <c r="E5" s="2"/>
      <c r="F5" s="2"/>
      <c r="G5" s="2"/>
      <c r="H5" s="2"/>
      <c r="I5" s="2"/>
      <c r="J5" s="2"/>
      <c r="K5" s="2"/>
      <c r="L5" s="2"/>
    </row>
    <row r="6" spans="1:12" x14ac:dyDescent="0.25">
      <c r="C6" s="3" t="s">
        <v>222</v>
      </c>
      <c r="D6" s="2"/>
      <c r="E6" s="2"/>
      <c r="F6" s="2"/>
      <c r="G6" s="2"/>
      <c r="H6" s="2"/>
      <c r="I6" s="2"/>
      <c r="J6" s="2"/>
      <c r="K6" s="2"/>
      <c r="L6" s="2"/>
    </row>
    <row r="7" spans="1:12" x14ac:dyDescent="0.25">
      <c r="C7" s="3" t="s">
        <v>223</v>
      </c>
      <c r="D7" s="4"/>
      <c r="E7" s="2"/>
      <c r="F7" s="2"/>
      <c r="G7" s="2"/>
      <c r="H7" s="2"/>
      <c r="I7" s="2"/>
      <c r="J7" s="2"/>
      <c r="K7" s="2"/>
      <c r="L7" s="2"/>
    </row>
    <row r="8" spans="1:12" x14ac:dyDescent="0.25">
      <c r="D8" s="429"/>
      <c r="E8" s="429"/>
      <c r="F8" s="429"/>
      <c r="G8" s="429"/>
      <c r="H8" s="429"/>
      <c r="I8" s="429"/>
      <c r="J8" s="429"/>
      <c r="K8" s="429"/>
      <c r="L8" s="429"/>
    </row>
    <row r="9" spans="1:12" ht="15.75" thickBot="1" x14ac:dyDescent="0.3">
      <c r="D9" s="429"/>
      <c r="E9" s="429"/>
      <c r="F9" s="429"/>
      <c r="G9" s="429"/>
      <c r="H9" s="429"/>
      <c r="I9" s="429"/>
      <c r="J9" s="429"/>
      <c r="K9" s="429"/>
      <c r="L9" s="429"/>
    </row>
    <row r="10" spans="1:12" ht="15.75" thickBot="1" x14ac:dyDescent="0.3">
      <c r="A10" s="47" t="s">
        <v>112</v>
      </c>
      <c r="B10" s="47"/>
      <c r="D10" s="430" t="s">
        <v>168</v>
      </c>
      <c r="E10" s="431"/>
      <c r="F10" s="431"/>
      <c r="G10" s="431"/>
      <c r="H10" s="432" t="s">
        <v>12</v>
      </c>
      <c r="I10" s="433"/>
      <c r="J10" s="433"/>
      <c r="K10" s="434"/>
    </row>
    <row r="11" spans="1:12" ht="120.75" thickBot="1" x14ac:dyDescent="0.3">
      <c r="A11" s="105"/>
      <c r="B11" s="135"/>
      <c r="C11" s="32" t="s">
        <v>309</v>
      </c>
      <c r="D11" s="33" t="s">
        <v>310</v>
      </c>
      <c r="E11" s="33" t="s">
        <v>311</v>
      </c>
      <c r="F11" s="33" t="s">
        <v>312</v>
      </c>
      <c r="G11" s="46" t="s">
        <v>313</v>
      </c>
      <c r="H11" s="35" t="s">
        <v>310</v>
      </c>
      <c r="I11" s="35" t="s">
        <v>311</v>
      </c>
      <c r="J11" s="35" t="s">
        <v>2</v>
      </c>
      <c r="K11" s="60" t="s">
        <v>314</v>
      </c>
      <c r="L11" s="31" t="s">
        <v>315</v>
      </c>
    </row>
    <row r="12" spans="1:12" x14ac:dyDescent="0.25">
      <c r="A12" s="1" t="s">
        <v>245</v>
      </c>
      <c r="C12" s="124">
        <v>-3530540000</v>
      </c>
      <c r="D12" s="63"/>
      <c r="E12" s="232"/>
      <c r="F12" s="63"/>
      <c r="G12" s="64">
        <f>SUM(D12:F12)</f>
        <v>0</v>
      </c>
      <c r="H12" s="39"/>
      <c r="I12" s="40">
        <v>-19656763</v>
      </c>
      <c r="J12" s="39"/>
      <c r="K12" s="41">
        <f>+SUM(H12:J12)</f>
        <v>-19656763</v>
      </c>
      <c r="L12" s="5"/>
    </row>
    <row r="13" spans="1:12" ht="15.75" thickBot="1" x14ac:dyDescent="0.3">
      <c r="A13" s="137" t="s">
        <v>246</v>
      </c>
      <c r="B13" s="136"/>
      <c r="C13" s="37">
        <v>-1221234000</v>
      </c>
      <c r="D13" s="38"/>
      <c r="E13" s="38"/>
      <c r="F13" s="38"/>
      <c r="G13" s="38">
        <f>SUM(D13:F13)</f>
        <v>0</v>
      </c>
      <c r="H13" s="43"/>
      <c r="I13" s="43">
        <v>-1355160990</v>
      </c>
      <c r="J13" s="42"/>
      <c r="K13" s="44">
        <f>+SUM(H13:J13)</f>
        <v>-1355160990</v>
      </c>
      <c r="L13" s="34">
        <v>-224354000</v>
      </c>
    </row>
    <row r="14" spans="1:12" ht="15.75" thickTop="1" x14ac:dyDescent="0.25"/>
    <row r="15" spans="1:12" ht="15.75" thickBot="1" x14ac:dyDescent="0.3">
      <c r="A15" s="45" t="s">
        <v>111</v>
      </c>
    </row>
    <row r="16" spans="1:12" ht="15.75" thickBot="1" x14ac:dyDescent="0.3">
      <c r="A16" s="6" t="s">
        <v>235</v>
      </c>
      <c r="B16" s="98"/>
      <c r="C16" s="125">
        <f>C12*$B$16</f>
        <v>0</v>
      </c>
      <c r="D16" s="127">
        <f t="shared" ref="D16:K16" si="0">D12*$B$16</f>
        <v>0</v>
      </c>
      <c r="E16" s="127">
        <f t="shared" si="0"/>
        <v>0</v>
      </c>
      <c r="F16" s="127">
        <f t="shared" si="0"/>
        <v>0</v>
      </c>
      <c r="G16" s="128">
        <f t="shared" si="0"/>
        <v>0</v>
      </c>
      <c r="H16" s="131">
        <f t="shared" si="0"/>
        <v>0</v>
      </c>
      <c r="I16" s="131">
        <f t="shared" si="0"/>
        <v>0</v>
      </c>
      <c r="J16" s="131">
        <f t="shared" si="0"/>
        <v>0</v>
      </c>
      <c r="K16" s="132">
        <f t="shared" si="0"/>
        <v>0</v>
      </c>
      <c r="L16" s="7"/>
    </row>
    <row r="17" spans="1:12" ht="15.75" thickBot="1" x14ac:dyDescent="0.3">
      <c r="A17" s="6" t="s">
        <v>247</v>
      </c>
      <c r="B17" s="98"/>
      <c r="C17" s="126">
        <f>C13*$B$17</f>
        <v>0</v>
      </c>
      <c r="D17" s="129">
        <f>D13*$B$17</f>
        <v>0</v>
      </c>
      <c r="E17" s="129">
        <f t="shared" ref="E17:L17" si="1">E13*$B$17</f>
        <v>0</v>
      </c>
      <c r="F17" s="129">
        <f t="shared" si="1"/>
        <v>0</v>
      </c>
      <c r="G17" s="130">
        <f t="shared" si="1"/>
        <v>0</v>
      </c>
      <c r="H17" s="133">
        <f t="shared" si="1"/>
        <v>0</v>
      </c>
      <c r="I17" s="133">
        <f t="shared" si="1"/>
        <v>0</v>
      </c>
      <c r="J17" s="133">
        <f t="shared" si="1"/>
        <v>0</v>
      </c>
      <c r="K17" s="134">
        <f t="shared" si="1"/>
        <v>0</v>
      </c>
      <c r="L17" s="8">
        <f t="shared" si="1"/>
        <v>0</v>
      </c>
    </row>
    <row r="18" spans="1:12" ht="15.75" thickBot="1" x14ac:dyDescent="0.3">
      <c r="A18" s="6"/>
      <c r="B18" s="6"/>
      <c r="C18" s="6"/>
      <c r="D18" s="6"/>
    </row>
    <row r="19" spans="1:12" ht="15.75" thickBot="1" x14ac:dyDescent="0.3">
      <c r="A19" s="6" t="s">
        <v>234</v>
      </c>
      <c r="B19" s="6"/>
      <c r="C19" s="174"/>
      <c r="D19" s="6"/>
    </row>
    <row r="20" spans="1:12" ht="15.75" thickBot="1" x14ac:dyDescent="0.3">
      <c r="A20" s="6" t="s">
        <v>248</v>
      </c>
      <c r="B20" s="6"/>
      <c r="C20" s="174"/>
      <c r="D20" s="6"/>
    </row>
    <row r="21" spans="1:12" x14ac:dyDescent="0.25">
      <c r="A21" s="6"/>
      <c r="B21" s="6"/>
      <c r="C21" s="6"/>
      <c r="D21" s="6"/>
      <c r="G21" s="47"/>
    </row>
    <row r="22" spans="1:12" x14ac:dyDescent="0.25">
      <c r="A22" s="9"/>
      <c r="B22" s="6"/>
      <c r="C22" s="6"/>
      <c r="D22" s="6"/>
      <c r="G22" s="47"/>
    </row>
    <row r="23" spans="1:12" x14ac:dyDescent="0.25">
      <c r="A23" s="1"/>
      <c r="B23" s="10" t="s">
        <v>4</v>
      </c>
      <c r="C23" s="10" t="s">
        <v>5</v>
      </c>
    </row>
    <row r="24" spans="1:12" x14ac:dyDescent="0.25">
      <c r="A24" s="402" t="s">
        <v>58</v>
      </c>
      <c r="B24" s="402"/>
      <c r="C24" s="402"/>
      <c r="D24" s="402"/>
      <c r="E24" s="402"/>
      <c r="F24" s="13"/>
      <c r="G24" s="19"/>
    </row>
    <row r="25" spans="1:12" x14ac:dyDescent="0.25">
      <c r="A25" s="331" t="s">
        <v>285</v>
      </c>
      <c r="B25" s="11">
        <f>-C16</f>
        <v>0</v>
      </c>
      <c r="C25" s="11"/>
      <c r="E25" s="14"/>
      <c r="F25" s="14"/>
      <c r="G25" s="19"/>
    </row>
    <row r="26" spans="1:12" x14ac:dyDescent="0.25">
      <c r="A26" s="331" t="s">
        <v>286</v>
      </c>
      <c r="B26" s="11"/>
      <c r="C26" s="11">
        <f>C17</f>
        <v>0</v>
      </c>
      <c r="E26" s="15"/>
      <c r="F26" s="15"/>
      <c r="G26" s="19"/>
    </row>
    <row r="27" spans="1:12" x14ac:dyDescent="0.25">
      <c r="A27" s="331" t="s">
        <v>259</v>
      </c>
      <c r="B27" s="16"/>
      <c r="C27" s="16">
        <f>K17</f>
        <v>0</v>
      </c>
      <c r="G27" s="12"/>
    </row>
    <row r="28" spans="1:12" x14ac:dyDescent="0.25">
      <c r="A28" s="45" t="s">
        <v>287</v>
      </c>
      <c r="B28" s="16">
        <f>-I16</f>
        <v>0</v>
      </c>
      <c r="C28" s="16"/>
      <c r="G28" s="48"/>
    </row>
    <row r="29" spans="1:12" x14ac:dyDescent="0.25">
      <c r="A29" s="45" t="s">
        <v>288</v>
      </c>
      <c r="B29" s="11">
        <f>C20</f>
        <v>0</v>
      </c>
      <c r="G29" s="20"/>
    </row>
    <row r="30" spans="1:12" x14ac:dyDescent="0.25">
      <c r="A30" s="45" t="s">
        <v>289</v>
      </c>
      <c r="B30" s="11"/>
      <c r="C30" s="16">
        <f>-C19</f>
        <v>0</v>
      </c>
      <c r="G30" s="12"/>
    </row>
    <row r="31" spans="1:12" x14ac:dyDescent="0.25">
      <c r="A31" s="331" t="str">
        <f>IF(SUM(B25:C30)&lt;0, "Adjustment to Pension Expense","     Adjustment to Pension Expense")</f>
        <v xml:space="preserve">     Adjustment to Pension Expense</v>
      </c>
      <c r="B31" s="207">
        <f>IF(SUM(B25:C30)&lt;0, SUM(B25:C30)*-1, 0)</f>
        <v>0</v>
      </c>
      <c r="C31" s="207">
        <f>IF(SUM(B25:C30)&lt;0, 0, SUM(B25:C30)*-1)</f>
        <v>0</v>
      </c>
      <c r="G31" s="12"/>
    </row>
    <row r="32" spans="1:12" x14ac:dyDescent="0.25">
      <c r="G32" s="12"/>
    </row>
    <row r="33" spans="1:14" x14ac:dyDescent="0.25">
      <c r="A33" s="106"/>
      <c r="G33" s="12"/>
    </row>
    <row r="34" spans="1:14" ht="15" customHeight="1" x14ac:dyDescent="0.25">
      <c r="A34" s="407" t="s">
        <v>300</v>
      </c>
      <c r="B34" s="407"/>
      <c r="C34" s="407"/>
      <c r="D34" s="407"/>
      <c r="G34" s="12"/>
    </row>
    <row r="35" spans="1:14" ht="15.75" thickBot="1" x14ac:dyDescent="0.3">
      <c r="A35" s="407"/>
      <c r="B35" s="407"/>
      <c r="C35" s="407"/>
      <c r="D35" s="407"/>
      <c r="F35" s="427" t="s">
        <v>51</v>
      </c>
      <c r="G35" s="427"/>
      <c r="H35" s="427"/>
      <c r="I35" s="427"/>
    </row>
    <row r="36" spans="1:14" x14ac:dyDescent="0.25">
      <c r="A36" s="407"/>
      <c r="B36" s="407"/>
      <c r="C36" s="407"/>
      <c r="D36" s="407"/>
      <c r="I36" s="403" t="s">
        <v>301</v>
      </c>
      <c r="J36" s="403" t="s">
        <v>302</v>
      </c>
      <c r="M36" s="399" t="s">
        <v>304</v>
      </c>
      <c r="N36" s="399"/>
    </row>
    <row r="37" spans="1:14" ht="15.75" thickBot="1" x14ac:dyDescent="0.3">
      <c r="A37" s="408"/>
      <c r="B37" s="408"/>
      <c r="C37" s="408"/>
      <c r="D37" s="408"/>
      <c r="I37" s="428"/>
      <c r="J37" s="428"/>
      <c r="M37" s="399"/>
      <c r="N37" s="399"/>
    </row>
    <row r="38" spans="1:14" ht="15.75" thickBot="1" x14ac:dyDescent="0.3">
      <c r="A38" s="350" t="s">
        <v>71</v>
      </c>
      <c r="B38" s="351"/>
      <c r="C38" s="351"/>
      <c r="D38" s="352"/>
      <c r="F38" s="413" t="s">
        <v>48</v>
      </c>
      <c r="G38" s="414"/>
      <c r="H38" s="414"/>
      <c r="I38" s="67"/>
      <c r="J38" s="324"/>
      <c r="M38" s="399"/>
      <c r="N38" s="399"/>
    </row>
    <row r="39" spans="1:14" ht="15.75" thickBot="1" x14ac:dyDescent="0.3">
      <c r="A39" s="325"/>
      <c r="B39" s="20"/>
      <c r="C39" s="20"/>
      <c r="D39" s="326"/>
      <c r="F39" s="415"/>
      <c r="G39" s="416"/>
      <c r="H39" s="416"/>
      <c r="I39" s="354">
        <f>D17</f>
        <v>0</v>
      </c>
      <c r="J39" s="241">
        <f>H17</f>
        <v>0</v>
      </c>
      <c r="M39" s="400" t="s">
        <v>303</v>
      </c>
      <c r="N39" s="400"/>
    </row>
    <row r="40" spans="1:14" x14ac:dyDescent="0.25">
      <c r="A40" s="325"/>
      <c r="B40" s="169" t="s">
        <v>233</v>
      </c>
      <c r="C40" s="169" t="s">
        <v>251</v>
      </c>
      <c r="D40" s="435" t="s">
        <v>137</v>
      </c>
      <c r="F40" s="413" t="s">
        <v>52</v>
      </c>
      <c r="G40" s="414"/>
      <c r="H40" s="414"/>
      <c r="I40" s="67"/>
      <c r="J40" s="324"/>
      <c r="M40" s="403" t="s">
        <v>318</v>
      </c>
      <c r="N40" s="405" t="s">
        <v>17</v>
      </c>
    </row>
    <row r="41" spans="1:14" ht="15" customHeight="1" thickBot="1" x14ac:dyDescent="0.3">
      <c r="A41" s="325"/>
      <c r="B41" s="23">
        <f>B16</f>
        <v>0</v>
      </c>
      <c r="C41" s="170">
        <f>B17</f>
        <v>0</v>
      </c>
      <c r="D41" s="435"/>
      <c r="F41" s="417"/>
      <c r="G41" s="418"/>
      <c r="H41" s="418"/>
      <c r="I41" s="94">
        <f>E17</f>
        <v>0</v>
      </c>
      <c r="J41" s="240">
        <f>I17</f>
        <v>0</v>
      </c>
      <c r="M41" s="404"/>
      <c r="N41" s="406"/>
    </row>
    <row r="42" spans="1:14" ht="15.75" thickBot="1" x14ac:dyDescent="0.3">
      <c r="A42" s="325"/>
      <c r="B42" s="12"/>
      <c r="C42" s="12"/>
      <c r="D42" s="326"/>
      <c r="F42" s="415"/>
      <c r="G42" s="416"/>
      <c r="H42" s="416"/>
      <c r="I42" s="70"/>
      <c r="J42" s="59"/>
      <c r="K42" s="211" t="s">
        <v>193</v>
      </c>
      <c r="L42" s="210">
        <f>SUM(I37:J46)</f>
        <v>0</v>
      </c>
      <c r="M42" s="120">
        <v>2022</v>
      </c>
      <c r="N42" s="100">
        <f>'6 - Amort - Notes'!T65</f>
        <v>0</v>
      </c>
    </row>
    <row r="43" spans="1:14" ht="15.75" thickBot="1" x14ac:dyDescent="0.3">
      <c r="A43" s="325" t="s">
        <v>7</v>
      </c>
      <c r="B43" s="24">
        <f>C16</f>
        <v>0</v>
      </c>
      <c r="C43" s="77">
        <f>C12*$B$17</f>
        <v>0</v>
      </c>
      <c r="D43" s="54">
        <f>C43-B43</f>
        <v>0</v>
      </c>
      <c r="F43" s="419" t="s">
        <v>53</v>
      </c>
      <c r="G43" s="420"/>
      <c r="H43" s="420"/>
      <c r="I43" s="116">
        <f>F17</f>
        <v>0</v>
      </c>
      <c r="J43" s="355">
        <f>J17</f>
        <v>0</v>
      </c>
      <c r="M43" s="120">
        <v>2023</v>
      </c>
      <c r="N43" s="100">
        <f>'6 - Amort - Notes'!T66</f>
        <v>0</v>
      </c>
    </row>
    <row r="44" spans="1:14" ht="15" customHeight="1" thickBot="1" x14ac:dyDescent="0.3">
      <c r="A44" s="325" t="s">
        <v>8</v>
      </c>
      <c r="B44" s="25">
        <f>G16</f>
        <v>0</v>
      </c>
      <c r="C44" s="77">
        <f>G12*$B$17</f>
        <v>0</v>
      </c>
      <c r="D44" s="54">
        <f>C44-B44</f>
        <v>0</v>
      </c>
      <c r="F44" s="421" t="s">
        <v>54</v>
      </c>
      <c r="G44" s="422"/>
      <c r="H44" s="422"/>
      <c r="I44" s="67"/>
      <c r="J44" s="324"/>
      <c r="M44" s="120">
        <v>2024</v>
      </c>
      <c r="N44" s="100">
        <f>'6 - Amort - Notes'!T67</f>
        <v>0</v>
      </c>
    </row>
    <row r="45" spans="1:14" ht="15.75" thickBot="1" x14ac:dyDescent="0.3">
      <c r="A45" s="325" t="s">
        <v>9</v>
      </c>
      <c r="B45" s="24">
        <f>K16</f>
        <v>0</v>
      </c>
      <c r="C45" s="77">
        <f>K12*$B$17</f>
        <v>0</v>
      </c>
      <c r="D45" s="55">
        <f>C45-B45</f>
        <v>0</v>
      </c>
      <c r="F45" s="423"/>
      <c r="G45" s="424"/>
      <c r="H45" s="424"/>
      <c r="I45" s="69"/>
      <c r="J45" s="326"/>
      <c r="M45" s="121">
        <v>2025</v>
      </c>
      <c r="N45" s="100">
        <f>'6 - Amort - Notes'!T68</f>
        <v>0</v>
      </c>
    </row>
    <row r="46" spans="1:14" ht="16.5" thickTop="1" thickBot="1" x14ac:dyDescent="0.3">
      <c r="A46" s="325" t="s">
        <v>10</v>
      </c>
      <c r="B46" s="25"/>
      <c r="C46" s="25"/>
      <c r="D46" s="55">
        <f>SUM(D43:D45)</f>
        <v>0</v>
      </c>
      <c r="F46" s="425"/>
      <c r="G46" s="426"/>
      <c r="H46" s="426"/>
      <c r="I46" s="70"/>
      <c r="J46" s="59"/>
      <c r="M46" s="121">
        <v>2026</v>
      </c>
      <c r="N46" s="99"/>
    </row>
    <row r="47" spans="1:14" ht="16.5" thickTop="1" thickBot="1" x14ac:dyDescent="0.3">
      <c r="A47" s="325"/>
      <c r="B47" s="12"/>
      <c r="C47" s="12"/>
      <c r="D47" s="326"/>
      <c r="F47" s="413" t="s">
        <v>55</v>
      </c>
      <c r="G47" s="414"/>
      <c r="H47" s="414"/>
      <c r="I47" s="67"/>
      <c r="J47" s="324"/>
      <c r="M47" s="99" t="s">
        <v>108</v>
      </c>
      <c r="N47" s="99"/>
    </row>
    <row r="48" spans="1:14" ht="15.75" customHeight="1" thickBot="1" x14ac:dyDescent="0.3">
      <c r="A48" s="409" t="s">
        <v>72</v>
      </c>
      <c r="B48" s="410"/>
      <c r="C48" s="410"/>
      <c r="D48" s="349"/>
      <c r="F48" s="415"/>
      <c r="G48" s="416"/>
      <c r="H48" s="416"/>
      <c r="I48" s="242">
        <f>C20</f>
        <v>0</v>
      </c>
      <c r="J48" s="59"/>
      <c r="M48" s="122" t="s">
        <v>56</v>
      </c>
      <c r="N48" s="101">
        <f>SUM(N42:N47)</f>
        <v>0</v>
      </c>
    </row>
    <row r="49" spans="1:13" ht="15.75" customHeight="1" thickBot="1" x14ac:dyDescent="0.3">
      <c r="A49" s="411"/>
      <c r="B49" s="412"/>
      <c r="C49" s="412"/>
      <c r="D49" s="348">
        <f>-D46</f>
        <v>0</v>
      </c>
      <c r="F49" s="419" t="s">
        <v>56</v>
      </c>
      <c r="G49" s="420"/>
      <c r="H49" s="420"/>
      <c r="I49" s="99">
        <f>SUM(I38:I48)</f>
        <v>0</v>
      </c>
      <c r="J49" s="356">
        <f>SUM(J38:J48)</f>
        <v>0</v>
      </c>
    </row>
    <row r="50" spans="1:13" x14ac:dyDescent="0.25">
      <c r="A50" s="28"/>
      <c r="B50" s="28"/>
      <c r="C50" s="28"/>
      <c r="D50" s="28"/>
      <c r="E50" s="28"/>
    </row>
    <row r="51" spans="1:13" x14ac:dyDescent="0.25">
      <c r="H51" s="119"/>
      <c r="I51" s="119"/>
    </row>
    <row r="52" spans="1:13" x14ac:dyDescent="0.25">
      <c r="D52" s="6"/>
    </row>
    <row r="53" spans="1:13" x14ac:dyDescent="0.25">
      <c r="A53" s="1"/>
      <c r="B53" s="401" t="s">
        <v>89</v>
      </c>
      <c r="C53" s="401"/>
      <c r="D53" s="401"/>
      <c r="E53" s="401"/>
      <c r="F53" s="401"/>
      <c r="G53" s="401"/>
      <c r="H53" s="401"/>
    </row>
    <row r="54" spans="1:13" ht="30" x14ac:dyDescent="0.25">
      <c r="B54" s="366" t="s">
        <v>18</v>
      </c>
      <c r="C54" s="366" t="s">
        <v>19</v>
      </c>
      <c r="D54" s="367" t="s">
        <v>305</v>
      </c>
      <c r="E54" s="366" t="s">
        <v>20</v>
      </c>
      <c r="F54" s="367" t="s">
        <v>306</v>
      </c>
      <c r="G54" s="366" t="s">
        <v>21</v>
      </c>
      <c r="H54" s="367" t="s">
        <v>307</v>
      </c>
      <c r="I54" s="78"/>
    </row>
    <row r="55" spans="1:13" x14ac:dyDescent="0.25">
      <c r="A55" s="73">
        <v>42736</v>
      </c>
      <c r="B55" s="16">
        <f>C16</f>
        <v>0</v>
      </c>
      <c r="C55" s="16">
        <f>G16</f>
        <v>0</v>
      </c>
      <c r="D55" s="16">
        <f>C19</f>
        <v>0</v>
      </c>
      <c r="E55" s="11">
        <f>K16</f>
        <v>0</v>
      </c>
      <c r="F55" s="16"/>
      <c r="G55" s="16"/>
      <c r="H55" s="16"/>
      <c r="I55" s="16"/>
    </row>
    <row r="56" spans="1:13" ht="15.75" customHeight="1" thickBot="1" x14ac:dyDescent="0.3">
      <c r="A56" s="73">
        <v>43100</v>
      </c>
      <c r="B56" s="72">
        <f>C17</f>
        <v>0</v>
      </c>
      <c r="C56" s="72">
        <f>G17</f>
        <v>0</v>
      </c>
      <c r="D56" s="72">
        <f>C20</f>
        <v>0</v>
      </c>
      <c r="E56" s="72">
        <f>K17</f>
        <v>0</v>
      </c>
      <c r="F56" s="72"/>
      <c r="G56" s="72"/>
      <c r="H56" s="20"/>
      <c r="I56" s="397" t="s">
        <v>308</v>
      </c>
      <c r="J56" s="397"/>
    </row>
    <row r="57" spans="1:13" ht="15.75" thickBot="1" x14ac:dyDescent="0.3">
      <c r="A57" s="71" t="s">
        <v>25</v>
      </c>
      <c r="B57" s="11">
        <f>B55-B56</f>
        <v>0</v>
      </c>
      <c r="C57" s="11">
        <f>C55-C56</f>
        <v>0</v>
      </c>
      <c r="D57" s="11">
        <f>D55-D56</f>
        <v>0</v>
      </c>
      <c r="E57" s="11">
        <f>E55-E56</f>
        <v>0</v>
      </c>
      <c r="F57" s="11">
        <f>F55-F56</f>
        <v>0</v>
      </c>
      <c r="G57" s="20">
        <f>SUM(B57:F57)</f>
        <v>0</v>
      </c>
      <c r="H57" s="183"/>
      <c r="I57" s="397"/>
      <c r="J57" s="397"/>
    </row>
    <row r="58" spans="1:13" x14ac:dyDescent="0.25">
      <c r="I58" s="27"/>
      <c r="J58" s="27"/>
    </row>
    <row r="59" spans="1:13" x14ac:dyDescent="0.25">
      <c r="A59" s="1"/>
      <c r="B59" s="16">
        <f>B57</f>
        <v>0</v>
      </c>
      <c r="C59" s="394" t="s">
        <v>194</v>
      </c>
      <c r="D59" s="394"/>
      <c r="F59" s="20"/>
      <c r="G59" s="12"/>
    </row>
    <row r="60" spans="1:13" x14ac:dyDescent="0.25">
      <c r="A60" s="1"/>
      <c r="B60" s="16">
        <f>C57</f>
        <v>0</v>
      </c>
      <c r="C60" s="395" t="s">
        <v>195</v>
      </c>
      <c r="D60" s="395"/>
      <c r="F60" s="20"/>
      <c r="G60" s="12"/>
    </row>
    <row r="61" spans="1:13" x14ac:dyDescent="0.25">
      <c r="A61" s="1"/>
      <c r="B61" s="16">
        <f>D57</f>
        <v>0</v>
      </c>
      <c r="C61" s="395" t="s">
        <v>196</v>
      </c>
      <c r="D61" s="395"/>
      <c r="F61" s="20">
        <f>L17</f>
        <v>0</v>
      </c>
      <c r="G61" s="396" t="s">
        <v>167</v>
      </c>
      <c r="H61" s="396"/>
      <c r="I61" s="396"/>
      <c r="J61" s="396"/>
    </row>
    <row r="62" spans="1:13" ht="15" customHeight="1" x14ac:dyDescent="0.25">
      <c r="B62" s="16">
        <f>E57</f>
        <v>0</v>
      </c>
      <c r="C62" s="395" t="s">
        <v>197</v>
      </c>
      <c r="D62" s="395"/>
      <c r="F62" s="233">
        <f>D49</f>
        <v>0</v>
      </c>
      <c r="G62" s="398" t="s">
        <v>22</v>
      </c>
      <c r="H62" s="398"/>
      <c r="I62" s="398"/>
      <c r="J62" s="398"/>
      <c r="L62" s="393" t="s">
        <v>279</v>
      </c>
      <c r="M62" s="393"/>
    </row>
    <row r="63" spans="1:13" x14ac:dyDescent="0.25">
      <c r="B63" s="16">
        <f>F57</f>
        <v>0</v>
      </c>
      <c r="C63" s="395" t="s">
        <v>92</v>
      </c>
      <c r="D63" s="395"/>
      <c r="F63" s="20">
        <f>-4561457*B17</f>
        <v>0</v>
      </c>
      <c r="G63" s="396" t="s">
        <v>252</v>
      </c>
      <c r="H63" s="396"/>
      <c r="I63" s="396"/>
      <c r="J63" s="396"/>
      <c r="K63" s="396"/>
      <c r="L63" s="393"/>
      <c r="M63" s="393"/>
    </row>
    <row r="64" spans="1:13" x14ac:dyDescent="0.25">
      <c r="B64" s="72">
        <f>H57</f>
        <v>0</v>
      </c>
      <c r="C64" s="395" t="s">
        <v>26</v>
      </c>
      <c r="D64" s="395"/>
      <c r="F64" s="332"/>
      <c r="G64" s="398" t="s">
        <v>209</v>
      </c>
      <c r="H64" s="398"/>
      <c r="I64" s="398"/>
      <c r="J64" s="398"/>
      <c r="K64" s="398"/>
      <c r="L64" s="393"/>
      <c r="M64" s="393"/>
    </row>
    <row r="65" spans="2:13" ht="15.75" thickBot="1" x14ac:dyDescent="0.3">
      <c r="B65" s="74">
        <f>SUM(B59:B64)</f>
        <v>0</v>
      </c>
      <c r="C65" s="396" t="s">
        <v>274</v>
      </c>
      <c r="D65" s="396"/>
      <c r="F65" s="76">
        <f>SUM(F61:F64)</f>
        <v>0</v>
      </c>
      <c r="G65" s="396" t="s">
        <v>23</v>
      </c>
      <c r="H65" s="396"/>
      <c r="I65" s="396"/>
      <c r="J65" s="396"/>
      <c r="L65" s="393"/>
      <c r="M65" s="393"/>
    </row>
    <row r="66" spans="2:13" ht="15.75" thickTop="1" x14ac:dyDescent="0.25"/>
    <row r="67" spans="2:13" x14ac:dyDescent="0.25">
      <c r="D67" s="266" t="s">
        <v>224</v>
      </c>
      <c r="E67" s="267" t="e">
        <f>B65/F65</f>
        <v>#DIV/0!</v>
      </c>
    </row>
  </sheetData>
  <mergeCells count="36">
    <mergeCell ref="D8:L8"/>
    <mergeCell ref="D9:L9"/>
    <mergeCell ref="D10:G10"/>
    <mergeCell ref="H10:K10"/>
    <mergeCell ref="D40:D41"/>
    <mergeCell ref="J36:J37"/>
    <mergeCell ref="M36:N38"/>
    <mergeCell ref="M39:N39"/>
    <mergeCell ref="B53:H53"/>
    <mergeCell ref="A24:E24"/>
    <mergeCell ref="M40:M41"/>
    <mergeCell ref="N40:N41"/>
    <mergeCell ref="A34:D37"/>
    <mergeCell ref="A48:C49"/>
    <mergeCell ref="F38:H39"/>
    <mergeCell ref="F40:H42"/>
    <mergeCell ref="F43:H43"/>
    <mergeCell ref="F44:H46"/>
    <mergeCell ref="F47:H48"/>
    <mergeCell ref="F35:I35"/>
    <mergeCell ref="I36:I37"/>
    <mergeCell ref="F49:H49"/>
    <mergeCell ref="I56:J57"/>
    <mergeCell ref="G63:K63"/>
    <mergeCell ref="G64:K64"/>
    <mergeCell ref="G61:J61"/>
    <mergeCell ref="G62:J62"/>
    <mergeCell ref="L62:M65"/>
    <mergeCell ref="C59:D59"/>
    <mergeCell ref="C60:D60"/>
    <mergeCell ref="C61:D61"/>
    <mergeCell ref="C62:D62"/>
    <mergeCell ref="C63:D63"/>
    <mergeCell ref="C64:D64"/>
    <mergeCell ref="C65:D65"/>
    <mergeCell ref="G65:J65"/>
  </mergeCells>
  <dataValidations count="1">
    <dataValidation allowBlank="1" showInputMessage="1" showErrorMessage="1" promptTitle="Don't forget PERS 1 UAAL %" prompt="Also, if you have more than one DRS ORG ID number, combine the percentages." sqref="B16:B17"/>
  </dataValidations>
  <pageMargins left="0.7" right="0.7" top="0.75" bottom="0.75" header="0.3" footer="0.3"/>
  <pageSetup paperSize="17" scale="65" orientation="landscape" cellComments="asDisplayed" r:id="rId1"/>
  <ignoredErrors>
    <ignoredError sqref="G12:G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4"/>
  <sheetViews>
    <sheetView tabSelected="1" topLeftCell="A7" zoomScaleNormal="100" workbookViewId="0">
      <selection activeCell="F55" sqref="F55"/>
    </sheetView>
  </sheetViews>
  <sheetFormatPr defaultRowHeight="15" x14ac:dyDescent="0.25"/>
  <cols>
    <col min="1" max="1" width="45.7109375" bestFit="1" customWidth="1"/>
    <col min="2" max="2" width="15" bestFit="1" customWidth="1"/>
    <col min="3" max="7" width="15.7109375" customWidth="1"/>
    <col min="8" max="8" width="16.28515625" customWidth="1"/>
    <col min="9" max="21" width="15.7109375" customWidth="1"/>
    <col min="22" max="22" width="10.7109375" bestFit="1" customWidth="1"/>
  </cols>
  <sheetData>
    <row r="1" spans="1:20" x14ac:dyDescent="0.25">
      <c r="A1" s="1"/>
    </row>
    <row r="2" spans="1:20" x14ac:dyDescent="0.25">
      <c r="C2" s="47"/>
      <c r="D2" s="47"/>
      <c r="E2" s="47"/>
      <c r="F2" s="47"/>
      <c r="G2" s="47"/>
      <c r="H2" s="47"/>
      <c r="I2" s="47"/>
      <c r="J2" s="47"/>
      <c r="K2" s="47"/>
      <c r="L2" s="47"/>
      <c r="M2" s="262"/>
      <c r="N2" s="262"/>
      <c r="O2" s="281"/>
      <c r="P2" s="281"/>
      <c r="Q2" s="304"/>
      <c r="R2" s="304"/>
      <c r="S2" s="226"/>
      <c r="T2" s="226"/>
    </row>
    <row r="4" spans="1:20" x14ac:dyDescent="0.25">
      <c r="C4" s="2" t="s">
        <v>15</v>
      </c>
      <c r="D4" s="2"/>
      <c r="E4" s="2"/>
      <c r="F4" s="2"/>
      <c r="G4" s="2"/>
      <c r="H4" s="2"/>
      <c r="I4" s="2"/>
      <c r="J4" s="2"/>
      <c r="K4" s="2"/>
      <c r="L4" s="2"/>
      <c r="M4" s="2"/>
      <c r="N4" s="2"/>
      <c r="O4" s="2"/>
      <c r="P4" s="2"/>
      <c r="Q4" s="2"/>
      <c r="R4" s="2"/>
      <c r="S4" s="2"/>
      <c r="T4" s="2"/>
    </row>
    <row r="5" spans="1:20" x14ac:dyDescent="0.25">
      <c r="C5" s="2" t="s">
        <v>244</v>
      </c>
      <c r="D5" s="2"/>
      <c r="E5" s="2"/>
      <c r="F5" s="2"/>
      <c r="G5" s="2"/>
      <c r="H5" s="2"/>
      <c r="I5" s="2"/>
      <c r="J5" s="2"/>
      <c r="K5" s="2"/>
      <c r="L5" s="2"/>
      <c r="M5" s="2"/>
      <c r="N5" s="2"/>
      <c r="O5" s="2"/>
      <c r="P5" s="2"/>
      <c r="Q5" s="2"/>
      <c r="R5" s="2"/>
      <c r="S5" s="2"/>
      <c r="T5" s="2"/>
    </row>
    <row r="6" spans="1:20" x14ac:dyDescent="0.25">
      <c r="C6" s="3" t="s">
        <v>222</v>
      </c>
      <c r="D6" s="2"/>
      <c r="E6" s="2"/>
      <c r="F6" s="2"/>
      <c r="G6" s="2"/>
      <c r="H6" s="2"/>
      <c r="I6" s="2"/>
      <c r="J6" s="2"/>
      <c r="K6" s="2"/>
      <c r="L6" s="2"/>
      <c r="M6" s="2"/>
      <c r="N6" s="2"/>
      <c r="O6" s="2"/>
      <c r="P6" s="2"/>
      <c r="Q6" s="2"/>
      <c r="R6" s="2"/>
      <c r="S6" s="2"/>
      <c r="T6" s="2"/>
    </row>
    <row r="7" spans="1:20" x14ac:dyDescent="0.25">
      <c r="C7" s="3" t="s">
        <v>223</v>
      </c>
      <c r="D7" s="4"/>
      <c r="E7" s="2"/>
      <c r="F7" s="2"/>
      <c r="G7" s="2"/>
      <c r="H7" s="2"/>
      <c r="I7" s="2"/>
      <c r="J7" s="2"/>
      <c r="K7" s="2"/>
      <c r="L7" s="2"/>
      <c r="M7" s="2"/>
      <c r="N7" s="2"/>
      <c r="O7" s="2"/>
      <c r="P7" s="2"/>
      <c r="Q7" s="2"/>
      <c r="R7" s="2"/>
      <c r="S7" s="2"/>
      <c r="T7" s="2"/>
    </row>
    <row r="8" spans="1:20" x14ac:dyDescent="0.25">
      <c r="D8" s="429"/>
      <c r="E8" s="429"/>
      <c r="F8" s="429"/>
      <c r="G8" s="429"/>
      <c r="H8" s="429"/>
      <c r="I8" s="429"/>
      <c r="J8" s="429"/>
      <c r="K8" s="429"/>
      <c r="L8" s="429"/>
      <c r="M8" s="263"/>
      <c r="N8" s="263"/>
      <c r="O8" s="282"/>
      <c r="P8" s="282"/>
      <c r="Q8" s="305"/>
      <c r="R8" s="305"/>
      <c r="S8" s="227"/>
      <c r="T8" s="227"/>
    </row>
    <row r="9" spans="1:20" ht="15.75" thickBot="1" x14ac:dyDescent="0.3">
      <c r="D9" s="429"/>
      <c r="E9" s="429"/>
      <c r="F9" s="429"/>
      <c r="G9" s="429"/>
      <c r="H9" s="429"/>
      <c r="I9" s="429"/>
      <c r="J9" s="429"/>
      <c r="K9" s="429"/>
      <c r="L9" s="429"/>
      <c r="M9" s="263"/>
      <c r="N9" s="263"/>
      <c r="O9" s="282"/>
      <c r="P9" s="282"/>
      <c r="Q9" s="305"/>
      <c r="R9" s="305"/>
      <c r="S9" s="227"/>
      <c r="T9" s="227"/>
    </row>
    <row r="10" spans="1:20" ht="15.75" thickBot="1" x14ac:dyDescent="0.3">
      <c r="A10" s="138" t="s">
        <v>112</v>
      </c>
      <c r="D10" s="430" t="s">
        <v>168</v>
      </c>
      <c r="E10" s="431"/>
      <c r="F10" s="431"/>
      <c r="G10" s="431"/>
      <c r="H10" s="432" t="s">
        <v>12</v>
      </c>
      <c r="I10" s="433"/>
      <c r="J10" s="433"/>
      <c r="K10" s="434"/>
    </row>
    <row r="11" spans="1:20" ht="120.75" thickBot="1" x14ac:dyDescent="0.3">
      <c r="A11" s="105"/>
      <c r="C11" s="32" t="s">
        <v>316</v>
      </c>
      <c r="D11" s="33" t="s">
        <v>310</v>
      </c>
      <c r="E11" s="33" t="s">
        <v>311</v>
      </c>
      <c r="F11" s="33" t="s">
        <v>312</v>
      </c>
      <c r="G11" s="46" t="s">
        <v>313</v>
      </c>
      <c r="H11" s="35" t="s">
        <v>310</v>
      </c>
      <c r="I11" s="35" t="s">
        <v>311</v>
      </c>
      <c r="J11" s="35" t="s">
        <v>2</v>
      </c>
      <c r="K11" s="60" t="s">
        <v>314</v>
      </c>
      <c r="L11" s="31" t="s">
        <v>315</v>
      </c>
      <c r="M11" s="228"/>
      <c r="N11" s="228"/>
      <c r="O11" s="228"/>
      <c r="P11" s="228"/>
      <c r="Q11" s="228"/>
      <c r="R11" s="228"/>
      <c r="S11" s="228"/>
      <c r="T11" s="228"/>
    </row>
    <row r="12" spans="1:20" x14ac:dyDescent="0.25">
      <c r="A12" s="1" t="s">
        <v>245</v>
      </c>
      <c r="C12" s="36">
        <v>-1278943000</v>
      </c>
      <c r="D12" s="63">
        <v>457843052</v>
      </c>
      <c r="E12" s="232"/>
      <c r="F12" s="63">
        <v>18215741</v>
      </c>
      <c r="G12" s="64">
        <f>SUM(D12:F12)</f>
        <v>476058793</v>
      </c>
      <c r="H12" s="234">
        <v>-160282089</v>
      </c>
      <c r="I12" s="40">
        <v>-64951830</v>
      </c>
      <c r="J12" s="284">
        <v>-873628741</v>
      </c>
      <c r="K12" s="41">
        <f>+SUM(H12:J12)</f>
        <v>-1098862660</v>
      </c>
      <c r="L12" s="5"/>
      <c r="M12" s="5"/>
      <c r="N12" s="5"/>
      <c r="O12" s="5"/>
      <c r="P12" s="5"/>
      <c r="Q12" s="5"/>
      <c r="R12" s="5"/>
      <c r="S12" s="5"/>
      <c r="T12" s="5"/>
    </row>
    <row r="13" spans="1:20" ht="15.75" thickBot="1" x14ac:dyDescent="0.3">
      <c r="A13" s="137" t="s">
        <v>246</v>
      </c>
      <c r="B13" s="136"/>
      <c r="C13" s="37">
        <v>9961609000</v>
      </c>
      <c r="D13" s="38">
        <v>483820971</v>
      </c>
      <c r="E13" s="38"/>
      <c r="F13" s="38">
        <v>14557086</v>
      </c>
      <c r="G13" s="38">
        <f>SUM(D13:F13)</f>
        <v>498378057</v>
      </c>
      <c r="H13" s="43">
        <v>-122119687</v>
      </c>
      <c r="I13" s="43">
        <v>-8325568469</v>
      </c>
      <c r="J13" s="43">
        <v>-707439124</v>
      </c>
      <c r="K13" s="44">
        <f>+SUM(H13:J13)</f>
        <v>-9155127280</v>
      </c>
      <c r="L13" s="34">
        <v>-2257170000</v>
      </c>
      <c r="M13" s="229"/>
      <c r="N13" s="229"/>
      <c r="O13" s="229"/>
      <c r="P13" s="229"/>
      <c r="Q13" s="229"/>
      <c r="R13" s="229"/>
      <c r="S13" s="229"/>
      <c r="T13" s="229"/>
    </row>
    <row r="14" spans="1:20" ht="15.75" thickTop="1" x14ac:dyDescent="0.25"/>
    <row r="15" spans="1:20" ht="15.75" thickBot="1" x14ac:dyDescent="0.3">
      <c r="A15" s="15" t="s">
        <v>111</v>
      </c>
    </row>
    <row r="16" spans="1:20" ht="15.75" thickBot="1" x14ac:dyDescent="0.3">
      <c r="A16" s="6" t="s">
        <v>237</v>
      </c>
      <c r="B16" s="98"/>
      <c r="C16" s="125">
        <f>C12*$B$16</f>
        <v>0</v>
      </c>
      <c r="D16" s="127">
        <f t="shared" ref="D16:K16" si="0">D12*$B$16</f>
        <v>0</v>
      </c>
      <c r="E16" s="127">
        <f t="shared" si="0"/>
        <v>0</v>
      </c>
      <c r="F16" s="127">
        <f t="shared" si="0"/>
        <v>0</v>
      </c>
      <c r="G16" s="128">
        <f t="shared" si="0"/>
        <v>0</v>
      </c>
      <c r="H16" s="131">
        <f t="shared" si="0"/>
        <v>0</v>
      </c>
      <c r="I16" s="131">
        <f t="shared" si="0"/>
        <v>0</v>
      </c>
      <c r="J16" s="131">
        <f t="shared" si="0"/>
        <v>0</v>
      </c>
      <c r="K16" s="132">
        <f t="shared" si="0"/>
        <v>0</v>
      </c>
      <c r="L16" s="7"/>
      <c r="M16" s="7"/>
      <c r="N16" s="7"/>
      <c r="O16" s="7"/>
      <c r="P16" s="7"/>
      <c r="Q16" s="7"/>
      <c r="R16" s="7"/>
      <c r="S16" s="7"/>
      <c r="T16" s="7"/>
    </row>
    <row r="17" spans="1:20" ht="15.75" thickBot="1" x14ac:dyDescent="0.3">
      <c r="A17" s="6" t="s">
        <v>278</v>
      </c>
      <c r="B17" s="98"/>
      <c r="C17" s="126">
        <f>C13*$B$17</f>
        <v>0</v>
      </c>
      <c r="D17" s="129">
        <f>D13*$B$17</f>
        <v>0</v>
      </c>
      <c r="E17" s="129">
        <f t="shared" ref="E17:L17" si="1">E13*$B$17</f>
        <v>0</v>
      </c>
      <c r="F17" s="129">
        <f t="shared" si="1"/>
        <v>0</v>
      </c>
      <c r="G17" s="130">
        <f t="shared" si="1"/>
        <v>0</v>
      </c>
      <c r="H17" s="133">
        <f t="shared" si="1"/>
        <v>0</v>
      </c>
      <c r="I17" s="133">
        <f t="shared" si="1"/>
        <v>0</v>
      </c>
      <c r="J17" s="133">
        <f t="shared" si="1"/>
        <v>0</v>
      </c>
      <c r="K17" s="134">
        <f t="shared" si="1"/>
        <v>0</v>
      </c>
      <c r="L17" s="8">
        <f t="shared" si="1"/>
        <v>0</v>
      </c>
      <c r="M17" s="8"/>
      <c r="N17" s="8"/>
      <c r="O17" s="8"/>
      <c r="P17" s="8"/>
      <c r="Q17" s="8"/>
      <c r="R17" s="8"/>
      <c r="S17" s="8"/>
      <c r="T17" s="8"/>
    </row>
    <row r="18" spans="1:20" ht="15.75" thickBot="1" x14ac:dyDescent="0.3">
      <c r="A18" s="6"/>
      <c r="B18" s="6"/>
      <c r="C18" s="6"/>
      <c r="D18" s="6"/>
    </row>
    <row r="19" spans="1:20" ht="15.75" thickBot="1" x14ac:dyDescent="0.3">
      <c r="A19" s="6" t="s">
        <v>234</v>
      </c>
      <c r="B19" s="6"/>
      <c r="C19" s="174"/>
      <c r="D19" s="6"/>
    </row>
    <row r="20" spans="1:20" ht="15.75" thickBot="1" x14ac:dyDescent="0.3">
      <c r="A20" s="6" t="s">
        <v>248</v>
      </c>
      <c r="B20" s="6"/>
      <c r="C20" s="174"/>
      <c r="D20" s="6"/>
    </row>
    <row r="21" spans="1:20" x14ac:dyDescent="0.25">
      <c r="A21" s="6"/>
      <c r="B21" s="6"/>
      <c r="C21" s="6"/>
      <c r="D21" s="6"/>
      <c r="G21" s="47"/>
    </row>
    <row r="22" spans="1:20" x14ac:dyDescent="0.25">
      <c r="A22" s="9"/>
      <c r="B22" s="6"/>
      <c r="C22" s="6"/>
      <c r="D22" s="6"/>
      <c r="G22" s="47"/>
    </row>
    <row r="23" spans="1:20" x14ac:dyDescent="0.25">
      <c r="A23" s="1"/>
      <c r="B23" s="10" t="s">
        <v>4</v>
      </c>
      <c r="C23" s="10" t="s">
        <v>5</v>
      </c>
    </row>
    <row r="24" spans="1:20" x14ac:dyDescent="0.25">
      <c r="A24" s="402" t="s">
        <v>58</v>
      </c>
      <c r="B24" s="402"/>
      <c r="C24" s="402"/>
      <c r="D24" s="402"/>
      <c r="E24" s="402"/>
      <c r="F24" s="13"/>
      <c r="G24" s="19"/>
    </row>
    <row r="25" spans="1:20" x14ac:dyDescent="0.25">
      <c r="A25" s="331" t="s">
        <v>285</v>
      </c>
      <c r="B25" s="11">
        <f>-C16</f>
        <v>0</v>
      </c>
      <c r="C25" s="11"/>
      <c r="E25" s="14"/>
      <c r="F25" s="14"/>
      <c r="G25" s="19"/>
    </row>
    <row r="26" spans="1:20" x14ac:dyDescent="0.25">
      <c r="A26" s="331" t="s">
        <v>290</v>
      </c>
      <c r="B26" s="11">
        <f>C17</f>
        <v>0</v>
      </c>
      <c r="C26" s="11"/>
      <c r="E26" s="15"/>
      <c r="F26" s="15"/>
      <c r="G26" s="19"/>
    </row>
    <row r="27" spans="1:20" x14ac:dyDescent="0.25">
      <c r="A27" s="331" t="s">
        <v>291</v>
      </c>
      <c r="B27" s="16">
        <f>G17</f>
        <v>0</v>
      </c>
      <c r="C27" s="16"/>
      <c r="G27" s="12"/>
    </row>
    <row r="28" spans="1:20" x14ac:dyDescent="0.25">
      <c r="A28" s="333" t="s">
        <v>292</v>
      </c>
      <c r="B28" s="16"/>
      <c r="C28" s="16">
        <f>-G16</f>
        <v>0</v>
      </c>
      <c r="G28" s="12"/>
    </row>
    <row r="29" spans="1:20" x14ac:dyDescent="0.25">
      <c r="A29" s="45" t="s">
        <v>287</v>
      </c>
      <c r="B29" s="16">
        <f>-K16</f>
        <v>0</v>
      </c>
      <c r="C29" s="16"/>
      <c r="G29" s="48"/>
    </row>
    <row r="30" spans="1:20" x14ac:dyDescent="0.25">
      <c r="A30" s="333" t="s">
        <v>293</v>
      </c>
      <c r="C30" s="16">
        <f>K17</f>
        <v>0</v>
      </c>
      <c r="E30" s="15"/>
      <c r="F30" s="15"/>
      <c r="G30" s="17"/>
    </row>
    <row r="31" spans="1:20" x14ac:dyDescent="0.25">
      <c r="A31" s="45" t="s">
        <v>288</v>
      </c>
      <c r="B31" s="11">
        <f>C20</f>
        <v>0</v>
      </c>
      <c r="G31" s="20"/>
    </row>
    <row r="32" spans="1:20" x14ac:dyDescent="0.25">
      <c r="A32" s="45" t="s">
        <v>294</v>
      </c>
      <c r="B32" s="11"/>
      <c r="C32" s="16">
        <f>-C19</f>
        <v>0</v>
      </c>
      <c r="G32" s="12"/>
    </row>
    <row r="33" spans="1:19" x14ac:dyDescent="0.25">
      <c r="A33" s="6" t="str">
        <f>IF(SUM(B25:C32)&lt;0, "Adjustment to Pension Expense","     Adjustment to Pension Expense")</f>
        <v xml:space="preserve">     Adjustment to Pension Expense</v>
      </c>
      <c r="B33" s="207">
        <f>IF(SUM(B25:C32)&lt;0, SUM(B25:C32)*-1, 0)</f>
        <v>0</v>
      </c>
      <c r="C33" s="207">
        <f>IF(SUM(B25:C32)&lt;0, 0, SUM(B25:C32)*-1)</f>
        <v>0</v>
      </c>
      <c r="G33" s="12"/>
    </row>
    <row r="34" spans="1:19" x14ac:dyDescent="0.25">
      <c r="G34" s="12"/>
    </row>
    <row r="35" spans="1:19" x14ac:dyDescent="0.25">
      <c r="A35" s="402" t="s">
        <v>57</v>
      </c>
      <c r="B35" s="402"/>
      <c r="C35" s="402"/>
      <c r="G35" s="49"/>
    </row>
    <row r="36" spans="1:19" ht="14.65" customHeight="1" x14ac:dyDescent="0.25">
      <c r="A36" s="334" t="str">
        <f>IF(D56&gt;0, "Deferred Outflows", "Adj. to Pension Expense")</f>
        <v>Adj. to Pension Expense</v>
      </c>
      <c r="B36" s="16">
        <f>IF(D56&gt;0, D56, -D56)</f>
        <v>0</v>
      </c>
      <c r="E36" s="18"/>
      <c r="F36" s="18"/>
      <c r="G36" s="30"/>
    </row>
    <row r="37" spans="1:19" x14ac:dyDescent="0.25">
      <c r="A37" s="21" t="str">
        <f>IF(D56&gt;0,"Adj. to Pension Expense"," Deferred Inflow")</f>
        <v xml:space="preserve"> Deferred Inflow</v>
      </c>
      <c r="B37" s="16"/>
      <c r="C37" s="16">
        <f>IF(D56&gt;0, -D56, D56)</f>
        <v>0</v>
      </c>
      <c r="E37" s="18"/>
      <c r="F37" s="18"/>
      <c r="G37" s="19"/>
    </row>
    <row r="38" spans="1:19" x14ac:dyDescent="0.25">
      <c r="B38" s="16"/>
      <c r="C38" s="16"/>
      <c r="E38" s="15"/>
      <c r="F38" s="15"/>
      <c r="G38" s="20"/>
    </row>
    <row r="39" spans="1:19" x14ac:dyDescent="0.25">
      <c r="A39" s="402" t="s">
        <v>49</v>
      </c>
      <c r="B39" s="402"/>
      <c r="C39" s="402"/>
      <c r="D39" s="402"/>
      <c r="E39" s="15"/>
      <c r="F39" s="15"/>
      <c r="G39" s="20"/>
    </row>
    <row r="40" spans="1:19" x14ac:dyDescent="0.25">
      <c r="A40" s="6" t="str">
        <f>IF(SUM(B41:C42)&lt;0, "Adjustment to Pension Expense","     Adjustment to Pension Expense")</f>
        <v xml:space="preserve">     Adjustment to Pension Expense</v>
      </c>
      <c r="B40" s="207">
        <f>IF(SUM(B41:C42)&lt;0, SUM(B41:C42)*-1, 0)</f>
        <v>0</v>
      </c>
      <c r="C40" s="207">
        <f>IF(SUM(B41:C42)&lt;0, 0, SUM(B41:C42)*-1)</f>
        <v>0</v>
      </c>
      <c r="E40" s="18"/>
      <c r="F40" s="18"/>
      <c r="G40" s="20"/>
      <c r="I40" s="106"/>
    </row>
    <row r="41" spans="1:19" x14ac:dyDescent="0.25">
      <c r="A41" s="6" t="s">
        <v>50</v>
      </c>
      <c r="B41" s="16">
        <f>-G54-I54-K54-M54-O54-Q54</f>
        <v>0</v>
      </c>
      <c r="C41" s="16"/>
      <c r="E41" s="18"/>
      <c r="F41" s="18"/>
      <c r="G41" s="20"/>
      <c r="I41" s="106"/>
    </row>
    <row r="42" spans="1:19" x14ac:dyDescent="0.25">
      <c r="A42" s="188" t="s">
        <v>188</v>
      </c>
      <c r="B42" s="16"/>
      <c r="C42" s="16">
        <f>-H54-J54-L54-N54-P54-R54</f>
        <v>0</v>
      </c>
      <c r="G42" s="106"/>
      <c r="H42" s="106"/>
    </row>
    <row r="43" spans="1:19" x14ac:dyDescent="0.25">
      <c r="C43" s="16"/>
      <c r="D43" s="16"/>
      <c r="G43" s="260" t="s">
        <v>213</v>
      </c>
      <c r="H43" s="239"/>
      <c r="I43" s="239"/>
      <c r="J43" s="239"/>
      <c r="K43" s="239"/>
      <c r="L43" s="239"/>
      <c r="M43" s="239"/>
      <c r="N43" s="239"/>
      <c r="O43" s="239"/>
      <c r="P43" s="239"/>
    </row>
    <row r="44" spans="1:19" ht="15.75" thickBot="1" x14ac:dyDescent="0.3">
      <c r="A44" s="15"/>
      <c r="B44" s="18"/>
      <c r="C44" s="29"/>
      <c r="D44" s="16"/>
      <c r="G44" s="260" t="s">
        <v>220</v>
      </c>
      <c r="H44" s="239"/>
      <c r="I44" s="238"/>
      <c r="J44" s="239"/>
      <c r="K44" s="239"/>
      <c r="L44" s="239"/>
      <c r="M44" s="239"/>
      <c r="N44" s="239"/>
      <c r="O44" s="239"/>
      <c r="P44" s="239"/>
    </row>
    <row r="45" spans="1:19" ht="15.75" thickBot="1" x14ac:dyDescent="0.3">
      <c r="A45" s="441" t="s">
        <v>6</v>
      </c>
      <c r="B45" s="442"/>
      <c r="C45" s="442"/>
      <c r="D45" s="443"/>
      <c r="F45" s="438" t="s">
        <v>46</v>
      </c>
      <c r="G45" s="439"/>
      <c r="H45" s="439"/>
      <c r="I45" s="439"/>
      <c r="J45" s="439"/>
      <c r="K45" s="439"/>
      <c r="L45" s="439"/>
      <c r="M45" s="439"/>
      <c r="N45" s="439"/>
      <c r="O45" s="439"/>
      <c r="P45" s="439"/>
      <c r="Q45" s="439"/>
      <c r="R45" s="439"/>
      <c r="S45" s="440"/>
    </row>
    <row r="46" spans="1:19" x14ac:dyDescent="0.25">
      <c r="A46" s="325"/>
      <c r="B46" s="20"/>
      <c r="C46" s="20"/>
      <c r="D46" s="326"/>
      <c r="F46" s="52"/>
      <c r="G46" s="209">
        <v>2016</v>
      </c>
      <c r="H46" s="209">
        <v>2016</v>
      </c>
      <c r="I46" s="209">
        <v>2017</v>
      </c>
      <c r="J46" s="209">
        <v>2017</v>
      </c>
      <c r="K46" s="209">
        <v>2018</v>
      </c>
      <c r="L46" s="209">
        <v>2018</v>
      </c>
      <c r="M46" s="209">
        <v>2019</v>
      </c>
      <c r="N46" s="209">
        <v>2019</v>
      </c>
      <c r="O46" s="209">
        <v>2020</v>
      </c>
      <c r="P46" s="209">
        <v>2020</v>
      </c>
      <c r="Q46" s="283">
        <v>2021</v>
      </c>
      <c r="R46" s="283">
        <v>2021</v>
      </c>
      <c r="S46" s="87"/>
    </row>
    <row r="47" spans="1:19" x14ac:dyDescent="0.25">
      <c r="A47" s="325"/>
      <c r="B47" s="22" t="s">
        <v>233</v>
      </c>
      <c r="C47" s="22" t="s">
        <v>251</v>
      </c>
      <c r="D47" s="361" t="s">
        <v>137</v>
      </c>
      <c r="F47" s="52"/>
      <c r="G47" s="209" t="s">
        <v>47</v>
      </c>
      <c r="H47" s="209" t="s">
        <v>47</v>
      </c>
      <c r="I47" s="209" t="s">
        <v>212</v>
      </c>
      <c r="J47" s="209" t="s">
        <v>212</v>
      </c>
      <c r="K47" s="209" t="s">
        <v>225</v>
      </c>
      <c r="L47" s="209" t="s">
        <v>225</v>
      </c>
      <c r="M47" s="209" t="s">
        <v>230</v>
      </c>
      <c r="N47" s="209" t="s">
        <v>230</v>
      </c>
      <c r="O47" s="209" t="s">
        <v>225</v>
      </c>
      <c r="P47" s="209" t="s">
        <v>225</v>
      </c>
      <c r="Q47" s="283" t="s">
        <v>190</v>
      </c>
      <c r="R47" s="321" t="s">
        <v>190</v>
      </c>
      <c r="S47" s="87" t="s">
        <v>43</v>
      </c>
    </row>
    <row r="48" spans="1:19" x14ac:dyDescent="0.25">
      <c r="A48" s="325"/>
      <c r="B48" s="23">
        <f>B16</f>
        <v>0</v>
      </c>
      <c r="C48" s="23">
        <f>B17</f>
        <v>0</v>
      </c>
      <c r="D48" s="361"/>
      <c r="F48" s="88"/>
      <c r="G48" s="191" t="s">
        <v>324</v>
      </c>
      <c r="H48" s="191" t="s">
        <v>323</v>
      </c>
      <c r="I48" s="191" t="s">
        <v>324</v>
      </c>
      <c r="J48" s="191" t="s">
        <v>323</v>
      </c>
      <c r="K48" s="191" t="s">
        <v>324</v>
      </c>
      <c r="L48" s="191" t="s">
        <v>323</v>
      </c>
      <c r="M48" s="191" t="s">
        <v>324</v>
      </c>
      <c r="N48" s="191" t="s">
        <v>323</v>
      </c>
      <c r="O48" s="191" t="s">
        <v>324</v>
      </c>
      <c r="P48" s="191" t="s">
        <v>323</v>
      </c>
      <c r="Q48" s="82" t="s">
        <v>324</v>
      </c>
      <c r="R48" s="82" t="s">
        <v>323</v>
      </c>
      <c r="S48" s="89" t="s">
        <v>44</v>
      </c>
    </row>
    <row r="49" spans="1:20" x14ac:dyDescent="0.25">
      <c r="A49" s="325"/>
      <c r="B49" s="12"/>
      <c r="C49" s="12"/>
      <c r="D49" s="326"/>
      <c r="F49" s="88">
        <v>2016</v>
      </c>
      <c r="G49" s="189"/>
      <c r="H49" s="189"/>
      <c r="I49" s="189"/>
      <c r="J49" s="235"/>
      <c r="K49" s="235"/>
      <c r="L49" s="235"/>
      <c r="M49" s="235"/>
      <c r="N49" s="235"/>
      <c r="O49" s="235"/>
      <c r="P49" s="235"/>
      <c r="Q49" s="20"/>
      <c r="R49" s="20"/>
      <c r="S49" s="208">
        <f>SUM(G49:R49)</f>
        <v>0</v>
      </c>
    </row>
    <row r="50" spans="1:20" x14ac:dyDescent="0.25">
      <c r="A50" s="325" t="s">
        <v>7</v>
      </c>
      <c r="B50" s="24">
        <f>C16</f>
        <v>0</v>
      </c>
      <c r="C50" s="77">
        <f>C12*$B$17</f>
        <v>0</v>
      </c>
      <c r="D50" s="54">
        <f>C50-B50</f>
        <v>0</v>
      </c>
      <c r="F50" s="88">
        <v>2017</v>
      </c>
      <c r="G50" s="189"/>
      <c r="H50" s="189"/>
      <c r="I50" s="189"/>
      <c r="J50" s="237"/>
      <c r="K50" s="237"/>
      <c r="L50" s="237"/>
      <c r="M50" s="237"/>
      <c r="N50" s="237"/>
      <c r="O50" s="237"/>
      <c r="P50" s="237"/>
      <c r="Q50" s="20"/>
      <c r="R50" s="212"/>
      <c r="S50" s="208">
        <f>SUM(G50:R50)</f>
        <v>0</v>
      </c>
      <c r="T50" s="104"/>
    </row>
    <row r="51" spans="1:20" x14ac:dyDescent="0.25">
      <c r="A51" s="325" t="s">
        <v>8</v>
      </c>
      <c r="B51" s="25">
        <f>G16</f>
        <v>0</v>
      </c>
      <c r="C51" s="77">
        <f>G12*$B$17</f>
        <v>0</v>
      </c>
      <c r="D51" s="54">
        <f>C51-B51</f>
        <v>0</v>
      </c>
      <c r="F51" s="88">
        <v>2018</v>
      </c>
      <c r="G51" s="189"/>
      <c r="H51" s="189"/>
      <c r="I51" s="189"/>
      <c r="J51" s="237"/>
      <c r="K51" s="189"/>
      <c r="L51" s="237"/>
      <c r="M51" s="237"/>
      <c r="N51" s="237"/>
      <c r="O51" s="237"/>
      <c r="P51" s="237"/>
      <c r="Q51" s="236"/>
      <c r="R51" s="212"/>
      <c r="S51" s="208">
        <f>SUM(G51:R51)</f>
        <v>0</v>
      </c>
      <c r="T51" s="104"/>
    </row>
    <row r="52" spans="1:20" ht="15.75" thickBot="1" x14ac:dyDescent="0.3">
      <c r="A52" s="325" t="s">
        <v>9</v>
      </c>
      <c r="B52" s="24">
        <f>K16</f>
        <v>0</v>
      </c>
      <c r="C52" s="77">
        <f>K12*$B$17</f>
        <v>0</v>
      </c>
      <c r="D52" s="55">
        <f>C52-B52</f>
        <v>0</v>
      </c>
      <c r="F52" s="88">
        <v>2019</v>
      </c>
      <c r="G52" s="272"/>
      <c r="H52" s="272"/>
      <c r="I52" s="189"/>
      <c r="J52" s="272"/>
      <c r="K52" s="276"/>
      <c r="L52" s="272"/>
      <c r="M52" s="272"/>
      <c r="N52" s="272"/>
      <c r="O52" s="272"/>
      <c r="P52" s="272"/>
      <c r="Q52" s="273"/>
      <c r="R52" s="274"/>
      <c r="S52" s="275">
        <f t="shared" ref="S52:S60" si="2">SUM(G52:R52)</f>
        <v>0</v>
      </c>
      <c r="T52" s="104"/>
    </row>
    <row r="53" spans="1:20" ht="16.5" thickTop="1" thickBot="1" x14ac:dyDescent="0.3">
      <c r="A53" s="325" t="s">
        <v>10</v>
      </c>
      <c r="B53" s="25"/>
      <c r="C53" s="25"/>
      <c r="D53" s="55">
        <f>SUM(D50:D52)</f>
        <v>0</v>
      </c>
      <c r="F53" s="88">
        <v>2020</v>
      </c>
      <c r="G53" s="285"/>
      <c r="H53" s="285"/>
      <c r="I53" s="189"/>
      <c r="J53" s="285"/>
      <c r="K53" s="287"/>
      <c r="L53" s="285"/>
      <c r="M53" s="285"/>
      <c r="N53" s="285"/>
      <c r="O53" s="189"/>
      <c r="P53" s="285"/>
      <c r="Q53" s="300"/>
      <c r="R53" s="286"/>
      <c r="S53" s="208">
        <f>SUM(G53:R53)</f>
        <v>0</v>
      </c>
      <c r="T53" s="104"/>
    </row>
    <row r="54" spans="1:20" ht="16.5" thickTop="1" thickBot="1" x14ac:dyDescent="0.3">
      <c r="A54" s="325"/>
      <c r="B54" s="12"/>
      <c r="C54" s="12"/>
      <c r="D54" s="326"/>
      <c r="F54" s="88">
        <v>2021</v>
      </c>
      <c r="G54" s="313"/>
      <c r="H54" s="313"/>
      <c r="I54" s="309"/>
      <c r="J54" s="314"/>
      <c r="K54" s="315"/>
      <c r="L54" s="314"/>
      <c r="M54" s="314"/>
      <c r="N54" s="314"/>
      <c r="O54" s="309"/>
      <c r="P54" s="314"/>
      <c r="Q54" s="317">
        <f t="shared" ref="Q54:Q60" si="3">IF(D59&lt;0, D59, 0)</f>
        <v>0</v>
      </c>
      <c r="R54" s="316">
        <f t="shared" ref="R54:R60" si="4">IF(D59&gt;0, D59, 0)</f>
        <v>0</v>
      </c>
      <c r="S54" s="312">
        <f>SUM(G54:R54)</f>
        <v>0</v>
      </c>
      <c r="T54" s="104" t="s">
        <v>265</v>
      </c>
    </row>
    <row r="55" spans="1:20" ht="15.75" customHeight="1" x14ac:dyDescent="0.25">
      <c r="A55" s="409" t="s">
        <v>11</v>
      </c>
      <c r="B55" s="410"/>
      <c r="C55" s="410"/>
      <c r="D55" s="349"/>
      <c r="F55" s="88">
        <v>2022</v>
      </c>
      <c r="G55" s="190"/>
      <c r="H55" s="190"/>
      <c r="I55" s="268"/>
      <c r="J55" s="190"/>
      <c r="K55" s="190"/>
      <c r="L55" s="190"/>
      <c r="M55" s="190"/>
      <c r="N55" s="190"/>
      <c r="O55" s="190"/>
      <c r="P55" s="190"/>
      <c r="Q55" s="83">
        <f t="shared" si="3"/>
        <v>0</v>
      </c>
      <c r="R55" s="213">
        <f t="shared" si="4"/>
        <v>0</v>
      </c>
      <c r="S55" s="213">
        <f t="shared" si="2"/>
        <v>0</v>
      </c>
    </row>
    <row r="56" spans="1:20" ht="15.75" thickBot="1" x14ac:dyDescent="0.3">
      <c r="A56" s="409"/>
      <c r="B56" s="410"/>
      <c r="C56" s="410"/>
      <c r="D56" s="175">
        <f>-D53</f>
        <v>0</v>
      </c>
      <c r="F56" s="88">
        <v>2023</v>
      </c>
      <c r="G56" s="269"/>
      <c r="H56" s="269"/>
      <c r="I56" s="268"/>
      <c r="J56" s="190"/>
      <c r="K56" s="190"/>
      <c r="L56" s="190"/>
      <c r="M56" s="190"/>
      <c r="N56" s="190"/>
      <c r="O56" s="190"/>
      <c r="P56" s="190"/>
      <c r="Q56" s="83">
        <f t="shared" si="3"/>
        <v>0</v>
      </c>
      <c r="R56" s="213">
        <f t="shared" si="4"/>
        <v>0</v>
      </c>
      <c r="S56" s="213">
        <f t="shared" si="2"/>
        <v>0</v>
      </c>
    </row>
    <row r="57" spans="1:20" ht="16.5" thickTop="1" thickBot="1" x14ac:dyDescent="0.3">
      <c r="A57" s="325"/>
      <c r="B57" s="25"/>
      <c r="C57" s="25"/>
      <c r="D57" s="54"/>
      <c r="F57" s="88">
        <v>2024</v>
      </c>
      <c r="G57" s="269"/>
      <c r="H57" s="269"/>
      <c r="I57" s="268"/>
      <c r="J57" s="190"/>
      <c r="K57" s="190"/>
      <c r="L57" s="190"/>
      <c r="M57" s="190"/>
      <c r="N57" s="190"/>
      <c r="O57" s="190"/>
      <c r="P57" s="190"/>
      <c r="Q57" s="83">
        <f t="shared" si="3"/>
        <v>0</v>
      </c>
      <c r="R57" s="213">
        <f t="shared" si="4"/>
        <v>0</v>
      </c>
      <c r="S57" s="213">
        <f t="shared" si="2"/>
        <v>0</v>
      </c>
    </row>
    <row r="58" spans="1:20" ht="15.75" thickBot="1" x14ac:dyDescent="0.3">
      <c r="A58" s="171" t="s">
        <v>143</v>
      </c>
      <c r="B58" s="173" t="s">
        <v>144</v>
      </c>
      <c r="C58" s="444" t="s">
        <v>270</v>
      </c>
      <c r="D58" s="445"/>
      <c r="F58" s="88">
        <v>2025</v>
      </c>
      <c r="G58" s="269"/>
      <c r="H58" s="269"/>
      <c r="I58" s="269"/>
      <c r="J58" s="269"/>
      <c r="K58" s="190"/>
      <c r="L58" s="190"/>
      <c r="M58" s="190"/>
      <c r="N58" s="190"/>
      <c r="O58" s="190"/>
      <c r="P58" s="190"/>
      <c r="Q58" s="83">
        <f t="shared" si="3"/>
        <v>0</v>
      </c>
      <c r="R58" s="213">
        <f t="shared" si="4"/>
        <v>0</v>
      </c>
      <c r="S58" s="213">
        <f t="shared" si="2"/>
        <v>0</v>
      </c>
    </row>
    <row r="59" spans="1:20" x14ac:dyDescent="0.25">
      <c r="A59" s="171" t="s">
        <v>138</v>
      </c>
      <c r="B59" s="12"/>
      <c r="C59" s="325">
        <v>2021</v>
      </c>
      <c r="D59" s="65">
        <f>D56/6.8</f>
        <v>0</v>
      </c>
      <c r="F59" s="88">
        <v>2026</v>
      </c>
      <c r="G59" s="269"/>
      <c r="H59" s="269"/>
      <c r="I59" s="269"/>
      <c r="J59" s="269"/>
      <c r="K59" s="190"/>
      <c r="L59" s="190"/>
      <c r="M59" s="190"/>
      <c r="N59" s="190"/>
      <c r="O59" s="190"/>
      <c r="P59" s="190"/>
      <c r="Q59" s="83">
        <f t="shared" si="3"/>
        <v>0</v>
      </c>
      <c r="R59" s="213">
        <f t="shared" si="4"/>
        <v>0</v>
      </c>
      <c r="S59" s="213">
        <f t="shared" si="2"/>
        <v>0</v>
      </c>
    </row>
    <row r="60" spans="1:20" x14ac:dyDescent="0.25">
      <c r="A60" s="171" t="s">
        <v>139</v>
      </c>
      <c r="B60" s="12"/>
      <c r="C60" s="325">
        <v>2022</v>
      </c>
      <c r="D60" s="66">
        <f>D56/6.8</f>
        <v>0</v>
      </c>
      <c r="F60" s="88">
        <v>2027</v>
      </c>
      <c r="G60" s="270"/>
      <c r="H60" s="270"/>
      <c r="I60" s="270"/>
      <c r="J60" s="270"/>
      <c r="K60" s="271"/>
      <c r="L60" s="271"/>
      <c r="M60" s="271"/>
      <c r="N60" s="271"/>
      <c r="O60" s="271"/>
      <c r="P60" s="271"/>
      <c r="Q60" s="84">
        <f t="shared" si="3"/>
        <v>0</v>
      </c>
      <c r="R60" s="214">
        <f t="shared" si="4"/>
        <v>0</v>
      </c>
      <c r="S60" s="214">
        <f t="shared" si="2"/>
        <v>0</v>
      </c>
    </row>
    <row r="61" spans="1:20" ht="15.75" thickBot="1" x14ac:dyDescent="0.3">
      <c r="A61" s="171"/>
      <c r="B61" s="12"/>
      <c r="C61" s="52">
        <v>2023</v>
      </c>
      <c r="D61" s="66">
        <f>D56/6.8</f>
        <v>0</v>
      </c>
      <c r="F61" s="90" t="s">
        <v>268</v>
      </c>
      <c r="G61" s="85">
        <f t="shared" ref="G61:S61" si="5">SUM(G55:G60)</f>
        <v>0</v>
      </c>
      <c r="H61" s="85">
        <f t="shared" si="5"/>
        <v>0</v>
      </c>
      <c r="I61" s="85">
        <f t="shared" si="5"/>
        <v>0</v>
      </c>
      <c r="J61" s="85">
        <f t="shared" si="5"/>
        <v>0</v>
      </c>
      <c r="K61" s="85">
        <f t="shared" si="5"/>
        <v>0</v>
      </c>
      <c r="L61" s="85">
        <f t="shared" si="5"/>
        <v>0</v>
      </c>
      <c r="M61" s="85">
        <f t="shared" si="5"/>
        <v>0</v>
      </c>
      <c r="N61" s="85">
        <f t="shared" si="5"/>
        <v>0</v>
      </c>
      <c r="O61" s="85">
        <f t="shared" si="5"/>
        <v>0</v>
      </c>
      <c r="P61" s="85">
        <f t="shared" si="5"/>
        <v>0</v>
      </c>
      <c r="Q61" s="85">
        <f t="shared" si="5"/>
        <v>0</v>
      </c>
      <c r="R61" s="85">
        <f t="shared" si="5"/>
        <v>0</v>
      </c>
      <c r="S61" s="85">
        <f t="shared" si="5"/>
        <v>0</v>
      </c>
    </row>
    <row r="62" spans="1:20" x14ac:dyDescent="0.25">
      <c r="A62" s="171" t="s">
        <v>140</v>
      </c>
      <c r="B62" s="12"/>
      <c r="C62" s="52">
        <v>2024</v>
      </c>
      <c r="D62" s="66">
        <f>D56/6.8</f>
        <v>0</v>
      </c>
      <c r="F62" s="168"/>
      <c r="G62" s="26"/>
      <c r="H62" s="365"/>
      <c r="I62" s="365"/>
    </row>
    <row r="63" spans="1:20" ht="15" customHeight="1" thickBot="1" x14ac:dyDescent="0.3">
      <c r="A63" s="171" t="s">
        <v>141</v>
      </c>
      <c r="B63" s="12"/>
      <c r="C63" s="52">
        <v>2025</v>
      </c>
      <c r="D63" s="66">
        <f>D56/6.8</f>
        <v>0</v>
      </c>
      <c r="F63" s="402" t="s">
        <v>51</v>
      </c>
      <c r="G63" s="402"/>
      <c r="H63" s="402"/>
      <c r="I63" s="402"/>
    </row>
    <row r="64" spans="1:20" x14ac:dyDescent="0.25">
      <c r="A64" s="172" t="s">
        <v>142</v>
      </c>
      <c r="B64" s="12"/>
      <c r="C64" s="52">
        <v>2026</v>
      </c>
      <c r="D64" s="66">
        <f>D56/6.8</f>
        <v>0</v>
      </c>
      <c r="H64" s="403" t="s">
        <v>301</v>
      </c>
      <c r="I64" s="403" t="s">
        <v>302</v>
      </c>
    </row>
    <row r="65" spans="1:21" ht="15" customHeight="1" thickBot="1" x14ac:dyDescent="0.3">
      <c r="A65" s="171"/>
      <c r="B65" s="12"/>
      <c r="C65" s="52">
        <v>2027</v>
      </c>
      <c r="D65" s="107">
        <f>D66-SUM(D59:D64)</f>
        <v>0</v>
      </c>
      <c r="H65" s="428"/>
      <c r="I65" s="428"/>
    </row>
    <row r="66" spans="1:21" ht="28.5" customHeight="1" thickBot="1" x14ac:dyDescent="0.3">
      <c r="A66" s="357"/>
      <c r="B66" s="358"/>
      <c r="C66" s="359"/>
      <c r="D66" s="360">
        <f>D56</f>
        <v>0</v>
      </c>
      <c r="F66" s="413" t="s">
        <v>48</v>
      </c>
      <c r="G66" s="414"/>
      <c r="H66" s="96">
        <f>D17</f>
        <v>0</v>
      </c>
      <c r="I66" s="96">
        <f>H17</f>
        <v>0</v>
      </c>
      <c r="L66" s="399" t="s">
        <v>304</v>
      </c>
      <c r="M66" s="399"/>
    </row>
    <row r="67" spans="1:21" ht="14.65" customHeight="1" thickBot="1" x14ac:dyDescent="0.3">
      <c r="F67" s="415"/>
      <c r="G67" s="416"/>
      <c r="H67" s="362"/>
      <c r="I67" s="362"/>
      <c r="L67" s="399"/>
      <c r="M67" s="399"/>
    </row>
    <row r="68" spans="1:21" ht="15" customHeight="1" x14ac:dyDescent="0.25">
      <c r="F68" s="413" t="s">
        <v>52</v>
      </c>
      <c r="G68" s="414"/>
      <c r="H68" s="201"/>
      <c r="I68" s="201"/>
      <c r="L68" s="399"/>
      <c r="M68" s="399"/>
    </row>
    <row r="69" spans="1:21" ht="15.75" thickBot="1" x14ac:dyDescent="0.3">
      <c r="F69" s="417"/>
      <c r="G69" s="418"/>
      <c r="H69" s="93">
        <f>E17</f>
        <v>0</v>
      </c>
      <c r="I69" s="94">
        <f>I17</f>
        <v>0</v>
      </c>
      <c r="L69" s="400" t="s">
        <v>303</v>
      </c>
      <c r="M69" s="400"/>
      <c r="N69" s="211"/>
      <c r="O69" s="211"/>
      <c r="P69" s="211"/>
      <c r="Q69" s="211"/>
      <c r="R69" s="211"/>
      <c r="S69" s="210"/>
      <c r="T69" s="211"/>
      <c r="U69" s="210"/>
    </row>
    <row r="70" spans="1:21" ht="15.75" thickBot="1" x14ac:dyDescent="0.3">
      <c r="F70" s="415"/>
      <c r="G70" s="416"/>
      <c r="H70" s="362"/>
      <c r="I70" s="362"/>
      <c r="J70" s="211" t="s">
        <v>193</v>
      </c>
      <c r="K70" s="210">
        <f>SUM(H66:I75)</f>
        <v>0</v>
      </c>
      <c r="L70" s="403" t="s">
        <v>318</v>
      </c>
      <c r="M70" s="436" t="s">
        <v>31</v>
      </c>
      <c r="S70" s="15"/>
      <c r="U70" s="15"/>
    </row>
    <row r="71" spans="1:21" ht="14.65" customHeight="1" thickBot="1" x14ac:dyDescent="0.3">
      <c r="F71" s="419" t="s">
        <v>53</v>
      </c>
      <c r="G71" s="420"/>
      <c r="H71" s="97">
        <f>F17</f>
        <v>0</v>
      </c>
      <c r="I71" s="116">
        <f>J17</f>
        <v>0</v>
      </c>
      <c r="L71" s="404"/>
      <c r="M71" s="437"/>
      <c r="S71" s="15"/>
      <c r="U71" s="15"/>
    </row>
    <row r="72" spans="1:21" ht="15.75" thickBot="1" x14ac:dyDescent="0.3">
      <c r="F72" s="413" t="s">
        <v>54</v>
      </c>
      <c r="G72" s="414"/>
      <c r="H72" s="201"/>
      <c r="I72" s="201"/>
      <c r="L72" s="120">
        <v>2022</v>
      </c>
      <c r="M72" s="100">
        <f>'6 - Amort - Notes'!V65</f>
        <v>0</v>
      </c>
      <c r="S72" s="15"/>
      <c r="U72" s="15"/>
    </row>
    <row r="73" spans="1:21" ht="15.75" thickBot="1" x14ac:dyDescent="0.3">
      <c r="F73" s="417"/>
      <c r="G73" s="418"/>
      <c r="H73" s="363"/>
      <c r="I73" s="363"/>
      <c r="L73" s="120">
        <v>2023</v>
      </c>
      <c r="M73" s="100">
        <f>'6 - Amort - Notes'!V66</f>
        <v>0</v>
      </c>
      <c r="S73" s="15"/>
      <c r="U73" s="15"/>
    </row>
    <row r="74" spans="1:21" ht="15.75" thickBot="1" x14ac:dyDescent="0.3">
      <c r="F74" s="417"/>
      <c r="G74" s="418"/>
      <c r="H74" s="93">
        <f>H61+J61+L61+N61+P61+R61</f>
        <v>0</v>
      </c>
      <c r="I74" s="93">
        <f>G61+I61+K61+M61+O61+Q61</f>
        <v>0</v>
      </c>
      <c r="L74" s="120">
        <v>2024</v>
      </c>
      <c r="M74" s="100">
        <f>'6 - Amort - Notes'!V67</f>
        <v>0</v>
      </c>
      <c r="U74" s="15"/>
    </row>
    <row r="75" spans="1:21" ht="15.75" thickBot="1" x14ac:dyDescent="0.3">
      <c r="F75" s="415"/>
      <c r="G75" s="416"/>
      <c r="H75" s="364"/>
      <c r="I75" s="364"/>
      <c r="L75" s="121">
        <v>2025</v>
      </c>
      <c r="M75" s="100">
        <f>'6 - Amort - Notes'!V68</f>
        <v>0</v>
      </c>
      <c r="U75" s="15"/>
    </row>
    <row r="76" spans="1:21" ht="15.75" thickBot="1" x14ac:dyDescent="0.3">
      <c r="F76" s="413" t="s">
        <v>55</v>
      </c>
      <c r="G76" s="414"/>
      <c r="H76" s="95">
        <f>C20</f>
        <v>0</v>
      </c>
      <c r="I76" s="67"/>
      <c r="L76" s="121">
        <v>2026</v>
      </c>
      <c r="M76" s="100">
        <f>'6 - Amort - Notes'!V69</f>
        <v>0</v>
      </c>
      <c r="U76" s="15"/>
    </row>
    <row r="77" spans="1:21" ht="15" customHeight="1" thickBot="1" x14ac:dyDescent="0.3">
      <c r="F77" s="415"/>
      <c r="G77" s="416"/>
      <c r="H77" s="362"/>
      <c r="I77" s="362"/>
      <c r="L77" s="99" t="s">
        <v>108</v>
      </c>
      <c r="M77" s="100">
        <f>'6 - Amort - Notes'!V70</f>
        <v>0</v>
      </c>
    </row>
    <row r="78" spans="1:21" ht="15.75" thickBot="1" x14ac:dyDescent="0.3">
      <c r="F78" s="419" t="s">
        <v>56</v>
      </c>
      <c r="G78" s="420"/>
      <c r="H78" s="116">
        <f>SUM(H66:H77)</f>
        <v>0</v>
      </c>
      <c r="I78" s="116">
        <f>SUM(I66:I77)</f>
        <v>0</v>
      </c>
      <c r="L78" s="122" t="s">
        <v>56</v>
      </c>
      <c r="M78" s="101">
        <f>SUM(M72:M77)</f>
        <v>0</v>
      </c>
    </row>
    <row r="79" spans="1:21" x14ac:dyDescent="0.25">
      <c r="D79" s="6"/>
      <c r="I79" s="12"/>
      <c r="M79" s="8"/>
      <c r="P79" s="8"/>
      <c r="Q79" s="8"/>
      <c r="R79" s="8"/>
      <c r="S79" s="8"/>
      <c r="T79" s="8"/>
    </row>
    <row r="80" spans="1:21" x14ac:dyDescent="0.25">
      <c r="A80" s="1"/>
      <c r="B80" s="401" t="s">
        <v>24</v>
      </c>
      <c r="C80" s="401"/>
      <c r="D80" s="401"/>
      <c r="E80" s="401"/>
      <c r="F80" s="401"/>
      <c r="G80" s="401"/>
      <c r="H80" s="401"/>
      <c r="I80" s="12"/>
      <c r="M80" s="20"/>
      <c r="P80" s="20"/>
      <c r="Q80" s="20"/>
      <c r="R80" s="20"/>
      <c r="S80" s="20"/>
      <c r="T80" s="20"/>
    </row>
    <row r="81" spans="1:20" ht="30" x14ac:dyDescent="0.25">
      <c r="B81" s="366" t="s">
        <v>322</v>
      </c>
      <c r="C81" s="366" t="s">
        <v>19</v>
      </c>
      <c r="D81" s="367" t="s">
        <v>305</v>
      </c>
      <c r="E81" s="366" t="s">
        <v>20</v>
      </c>
      <c r="F81" s="367" t="s">
        <v>306</v>
      </c>
      <c r="G81" s="366" t="s">
        <v>21</v>
      </c>
      <c r="H81" s="367" t="s">
        <v>307</v>
      </c>
      <c r="I81" s="119"/>
      <c r="M81" s="20"/>
      <c r="P81" s="20"/>
      <c r="Q81" s="20"/>
      <c r="R81" s="20"/>
      <c r="S81" s="20"/>
      <c r="T81" s="20"/>
    </row>
    <row r="82" spans="1:20" x14ac:dyDescent="0.25">
      <c r="A82" s="73">
        <v>42736</v>
      </c>
      <c r="B82" s="16">
        <f>C16</f>
        <v>0</v>
      </c>
      <c r="C82" s="16">
        <f>G16</f>
        <v>0</v>
      </c>
      <c r="D82" s="16">
        <f>C19</f>
        <v>0</v>
      </c>
      <c r="E82" s="16">
        <f>K16</f>
        <v>0</v>
      </c>
      <c r="F82" s="77">
        <f>SUM(G54:P60)</f>
        <v>0</v>
      </c>
      <c r="G82" s="16"/>
      <c r="H82" s="16"/>
      <c r="I82" s="119"/>
      <c r="J82" s="119"/>
      <c r="M82" s="20"/>
      <c r="P82" s="20"/>
      <c r="Q82" s="20"/>
      <c r="R82" s="20"/>
      <c r="S82" s="20"/>
      <c r="T82" s="20"/>
    </row>
    <row r="83" spans="1:20" ht="15.75" thickBot="1" x14ac:dyDescent="0.3">
      <c r="A83" s="73">
        <v>43100</v>
      </c>
      <c r="B83" s="72">
        <f>C17</f>
        <v>0</v>
      </c>
      <c r="C83" s="72">
        <f>G17</f>
        <v>0</v>
      </c>
      <c r="D83" s="72">
        <f>C20</f>
        <v>0</v>
      </c>
      <c r="E83" s="72">
        <f>K17</f>
        <v>0</v>
      </c>
      <c r="F83" s="218">
        <f>S61</f>
        <v>0</v>
      </c>
      <c r="G83" s="72"/>
      <c r="H83" s="20"/>
      <c r="I83" s="397" t="s">
        <v>308</v>
      </c>
      <c r="J83" s="397"/>
      <c r="M83" s="20"/>
      <c r="P83" s="20"/>
      <c r="Q83" s="20"/>
      <c r="R83" s="20"/>
      <c r="S83" s="20"/>
      <c r="T83" s="20"/>
    </row>
    <row r="84" spans="1:20" ht="15.75" thickBot="1" x14ac:dyDescent="0.3">
      <c r="A84" s="71" t="s">
        <v>25</v>
      </c>
      <c r="B84" s="11">
        <f>B82-B83</f>
        <v>0</v>
      </c>
      <c r="C84" s="11">
        <f>C82-C83</f>
        <v>0</v>
      </c>
      <c r="D84" s="11">
        <f>D82-D83</f>
        <v>0</v>
      </c>
      <c r="E84" s="11">
        <f>E82-E83</f>
        <v>0</v>
      </c>
      <c r="F84" s="11">
        <f>F82-F83</f>
        <v>0</v>
      </c>
      <c r="G84" s="20">
        <f>SUM(B84:F84)</f>
        <v>0</v>
      </c>
      <c r="H84" s="183"/>
      <c r="I84" s="397"/>
      <c r="J84" s="397"/>
      <c r="M84" s="20"/>
      <c r="P84" s="20"/>
      <c r="Q84" s="20"/>
      <c r="R84" s="20"/>
      <c r="S84" s="12"/>
      <c r="T84" s="12"/>
    </row>
    <row r="85" spans="1:20" x14ac:dyDescent="0.25">
      <c r="J85" s="119"/>
      <c r="M85" s="230"/>
      <c r="N85" s="230"/>
      <c r="O85" s="230"/>
      <c r="P85" s="230"/>
      <c r="Q85" s="230"/>
      <c r="R85" s="230"/>
      <c r="S85" s="230"/>
      <c r="T85" s="230"/>
    </row>
    <row r="86" spans="1:20" x14ac:dyDescent="0.25">
      <c r="A86" s="1"/>
      <c r="B86" s="16">
        <f>B84</f>
        <v>0</v>
      </c>
      <c r="C86" s="16" t="s">
        <v>194</v>
      </c>
      <c r="F86" s="20"/>
      <c r="G86" s="12"/>
    </row>
    <row r="87" spans="1:20" x14ac:dyDescent="0.25">
      <c r="A87" s="1"/>
      <c r="B87" s="16">
        <f>C84</f>
        <v>0</v>
      </c>
      <c r="C87" t="s">
        <v>195</v>
      </c>
      <c r="F87" s="20"/>
      <c r="G87" s="12"/>
    </row>
    <row r="88" spans="1:20" x14ac:dyDescent="0.25">
      <c r="A88" s="1"/>
      <c r="B88" s="16">
        <f>D84</f>
        <v>0</v>
      </c>
      <c r="C88" t="s">
        <v>196</v>
      </c>
      <c r="F88" s="17">
        <f>L17</f>
        <v>0</v>
      </c>
      <c r="G88" s="15" t="s">
        <v>167</v>
      </c>
    </row>
    <row r="89" spans="1:20" x14ac:dyDescent="0.25">
      <c r="B89" s="16">
        <f>E84</f>
        <v>0</v>
      </c>
      <c r="C89" t="s">
        <v>197</v>
      </c>
      <c r="F89" s="243">
        <f>S54</f>
        <v>0</v>
      </c>
      <c r="G89" s="79" t="s">
        <v>27</v>
      </c>
      <c r="K89" s="15" t="s">
        <v>210</v>
      </c>
    </row>
    <row r="90" spans="1:20" x14ac:dyDescent="0.25">
      <c r="B90" s="16">
        <f>F84</f>
        <v>0</v>
      </c>
      <c r="C90" t="s">
        <v>198</v>
      </c>
      <c r="F90" s="20">
        <f>-2164191*B17</f>
        <v>0</v>
      </c>
      <c r="G90" s="15" t="s">
        <v>252</v>
      </c>
      <c r="K90" s="15" t="s">
        <v>211</v>
      </c>
    </row>
    <row r="91" spans="1:20" x14ac:dyDescent="0.25">
      <c r="B91" s="72">
        <f>H84</f>
        <v>0</v>
      </c>
      <c r="C91" t="s">
        <v>26</v>
      </c>
      <c r="F91" s="332"/>
      <c r="G91" s="79" t="s">
        <v>209</v>
      </c>
    </row>
    <row r="92" spans="1:20" ht="15.75" thickBot="1" x14ac:dyDescent="0.3">
      <c r="B92" s="74">
        <f>SUM(B86:B91)</f>
        <v>0</v>
      </c>
      <c r="C92" s="15" t="s">
        <v>274</v>
      </c>
      <c r="F92" s="76">
        <f>SUM(F88:F91)</f>
        <v>0</v>
      </c>
      <c r="G92" s="15" t="s">
        <v>23</v>
      </c>
    </row>
    <row r="93" spans="1:20" ht="15.75" thickTop="1" x14ac:dyDescent="0.25"/>
    <row r="94" spans="1:20" x14ac:dyDescent="0.25">
      <c r="D94" s="266" t="s">
        <v>224</v>
      </c>
      <c r="E94" s="267" t="e">
        <f>B92/F92</f>
        <v>#DIV/0!</v>
      </c>
    </row>
  </sheetData>
  <mergeCells count="26">
    <mergeCell ref="L66:M68"/>
    <mergeCell ref="L70:L71"/>
    <mergeCell ref="M70:M71"/>
    <mergeCell ref="I83:J84"/>
    <mergeCell ref="D8:L8"/>
    <mergeCell ref="D9:L9"/>
    <mergeCell ref="H10:K10"/>
    <mergeCell ref="F45:S45"/>
    <mergeCell ref="A24:E24"/>
    <mergeCell ref="D10:G10"/>
    <mergeCell ref="A39:D39"/>
    <mergeCell ref="A35:C35"/>
    <mergeCell ref="L69:M69"/>
    <mergeCell ref="B80:H80"/>
    <mergeCell ref="A45:D45"/>
    <mergeCell ref="C58:D58"/>
    <mergeCell ref="A55:C56"/>
    <mergeCell ref="F66:G67"/>
    <mergeCell ref="F68:G70"/>
    <mergeCell ref="F71:G71"/>
    <mergeCell ref="F72:G75"/>
    <mergeCell ref="F76:G77"/>
    <mergeCell ref="F78:G78"/>
    <mergeCell ref="F63:I63"/>
    <mergeCell ref="H64:H65"/>
    <mergeCell ref="I64:I65"/>
  </mergeCells>
  <dataValidations xWindow="1157" yWindow="445" count="4">
    <dataValidation allowBlank="1" showInputMessage="1" showErrorMessage="1" promptTitle="Deferred Outflows" prompt="Enter amounts in this column as debits (+)." sqref="H49:H60"/>
    <dataValidation allowBlank="1" showInputMessage="1" showErrorMessage="1" promptTitle="Deferred Inflows" prompt="Enter amounts in this column as credits (-)." sqref="G49:G60 I49:I60 O53:O54"/>
    <dataValidation allowBlank="1" showInputMessage="1" showErrorMessage="1" promptTitle="Deferred Outlows" prompt="Enter amounts in this column as debits (+)." sqref="J49:N60 O55:O60 O49:O52 P49:P60"/>
    <dataValidation allowBlank="1" showInputMessage="1" showErrorMessage="1" prompt="If you have more than one DRS ORG ID number, combine the percentages." sqref="B16:B17"/>
  </dataValidations>
  <pageMargins left="0.7" right="0.7" top="0.75" bottom="0.75" header="0.3" footer="0.3"/>
  <pageSetup paperSize="17" orientation="landscape" cellComments="asDisplayed" r:id="rId1"/>
  <ignoredErrors>
    <ignoredError sqref="G12:G13 S49:S53 I61:P6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
  <sheetViews>
    <sheetView topLeftCell="F37" zoomScaleNormal="100" workbookViewId="0">
      <selection activeCell="I74" sqref="I74:I75"/>
    </sheetView>
  </sheetViews>
  <sheetFormatPr defaultRowHeight="15" x14ac:dyDescent="0.25"/>
  <cols>
    <col min="1" max="1" width="45.140625" customWidth="1"/>
    <col min="2" max="2" width="14.5703125" customWidth="1"/>
    <col min="3" max="5" width="15.7109375" customWidth="1"/>
    <col min="6" max="6" width="17" bestFit="1" customWidth="1"/>
    <col min="7" max="7" width="15.7109375" customWidth="1"/>
    <col min="8" max="8" width="16.28515625" customWidth="1"/>
    <col min="9" max="23" width="15.7109375" customWidth="1"/>
  </cols>
  <sheetData>
    <row r="1" spans="1:22" x14ac:dyDescent="0.25">
      <c r="A1" s="1"/>
    </row>
    <row r="2" spans="1:22" x14ac:dyDescent="0.25">
      <c r="C2" s="47"/>
      <c r="D2" s="47"/>
      <c r="E2" s="47"/>
      <c r="F2" s="47"/>
      <c r="G2" s="47"/>
      <c r="H2" s="47"/>
      <c r="I2" s="47"/>
      <c r="J2" s="47"/>
      <c r="K2" s="47"/>
      <c r="L2" s="47"/>
      <c r="M2" s="264"/>
      <c r="N2" s="264"/>
      <c r="O2" s="281"/>
      <c r="P2" s="281"/>
      <c r="Q2" s="294"/>
      <c r="R2" s="294"/>
      <c r="S2" s="304"/>
      <c r="T2" s="304"/>
      <c r="U2" s="244"/>
      <c r="V2" s="244"/>
    </row>
    <row r="4" spans="1:22" x14ac:dyDescent="0.25">
      <c r="C4" s="2" t="s">
        <v>86</v>
      </c>
      <c r="D4" s="2"/>
      <c r="E4" s="2"/>
      <c r="F4" s="2"/>
      <c r="G4" s="2"/>
      <c r="H4" s="2"/>
      <c r="I4" s="2"/>
      <c r="J4" s="2"/>
      <c r="K4" s="2"/>
      <c r="L4" s="2"/>
      <c r="M4" s="2"/>
      <c r="N4" s="2"/>
      <c r="O4" s="2"/>
      <c r="P4" s="2"/>
      <c r="Q4" s="2"/>
      <c r="R4" s="2"/>
      <c r="S4" s="2"/>
      <c r="T4" s="2"/>
      <c r="U4" s="2"/>
      <c r="V4" s="2"/>
    </row>
    <row r="5" spans="1:22" x14ac:dyDescent="0.25">
      <c r="C5" s="2" t="s">
        <v>244</v>
      </c>
      <c r="D5" s="2"/>
      <c r="E5" s="2"/>
      <c r="F5" s="2"/>
      <c r="G5" s="2"/>
      <c r="H5" s="2"/>
      <c r="I5" s="2"/>
      <c r="J5" s="2"/>
      <c r="K5" s="2"/>
      <c r="L5" s="2"/>
      <c r="M5" s="2"/>
      <c r="N5" s="2"/>
      <c r="O5" s="2"/>
      <c r="P5" s="2"/>
      <c r="Q5" s="2"/>
      <c r="R5" s="2"/>
      <c r="S5" s="2"/>
      <c r="T5" s="2"/>
      <c r="U5" s="2"/>
      <c r="V5" s="2"/>
    </row>
    <row r="6" spans="1:22" x14ac:dyDescent="0.25">
      <c r="C6" s="3" t="s">
        <v>222</v>
      </c>
      <c r="D6" s="2"/>
      <c r="E6" s="2"/>
      <c r="F6" s="2"/>
      <c r="G6" s="2"/>
      <c r="H6" s="2"/>
      <c r="I6" s="2"/>
      <c r="J6" s="2"/>
      <c r="K6" s="2"/>
      <c r="L6" s="2"/>
      <c r="M6" s="2"/>
      <c r="N6" s="2"/>
      <c r="O6" s="2"/>
      <c r="P6" s="2"/>
      <c r="Q6" s="2"/>
      <c r="R6" s="2"/>
      <c r="S6" s="2"/>
      <c r="T6" s="2"/>
      <c r="U6" s="2"/>
      <c r="V6" s="2"/>
    </row>
    <row r="7" spans="1:22" x14ac:dyDescent="0.25">
      <c r="C7" s="3" t="s">
        <v>223</v>
      </c>
      <c r="D7" s="4"/>
      <c r="E7" s="2"/>
      <c r="F7" s="2"/>
      <c r="G7" s="2"/>
      <c r="H7" s="2"/>
      <c r="I7" s="2"/>
      <c r="J7" s="2"/>
      <c r="K7" s="2"/>
      <c r="L7" s="2"/>
      <c r="M7" s="2"/>
      <c r="N7" s="2"/>
      <c r="O7" s="2"/>
      <c r="P7" s="2"/>
      <c r="Q7" s="2"/>
      <c r="R7" s="2"/>
      <c r="S7" s="2"/>
      <c r="T7" s="2"/>
      <c r="U7" s="2"/>
      <c r="V7" s="2"/>
    </row>
    <row r="8" spans="1:22" x14ac:dyDescent="0.25">
      <c r="D8" s="429"/>
      <c r="E8" s="429"/>
      <c r="F8" s="429"/>
      <c r="G8" s="429"/>
      <c r="H8" s="429"/>
      <c r="I8" s="429"/>
      <c r="J8" s="429"/>
      <c r="K8" s="429"/>
      <c r="L8" s="429"/>
      <c r="M8" s="265"/>
      <c r="N8" s="265"/>
      <c r="O8" s="282"/>
      <c r="P8" s="282"/>
      <c r="Q8" s="295"/>
      <c r="R8" s="295"/>
      <c r="S8" s="305"/>
      <c r="T8" s="305"/>
      <c r="U8" s="245"/>
      <c r="V8" s="245"/>
    </row>
    <row r="9" spans="1:22" ht="15.75" thickBot="1" x14ac:dyDescent="0.3">
      <c r="D9" s="429"/>
      <c r="E9" s="429"/>
      <c r="F9" s="429"/>
      <c r="G9" s="429"/>
      <c r="H9" s="429"/>
      <c r="I9" s="429"/>
      <c r="J9" s="429"/>
      <c r="K9" s="429"/>
      <c r="L9" s="429"/>
      <c r="M9" s="265"/>
      <c r="N9" s="265"/>
      <c r="O9" s="282"/>
      <c r="P9" s="282"/>
      <c r="Q9" s="295"/>
      <c r="R9" s="295"/>
      <c r="S9" s="305"/>
      <c r="T9" s="305"/>
      <c r="U9" s="245"/>
      <c r="V9" s="245"/>
    </row>
    <row r="10" spans="1:22" ht="15.75" thickBot="1" x14ac:dyDescent="0.3">
      <c r="A10" s="368" t="s">
        <v>112</v>
      </c>
      <c r="D10" s="430" t="s">
        <v>168</v>
      </c>
      <c r="E10" s="431"/>
      <c r="F10" s="431"/>
      <c r="G10" s="431"/>
      <c r="H10" s="432" t="s">
        <v>12</v>
      </c>
      <c r="I10" s="433"/>
      <c r="J10" s="433"/>
      <c r="K10" s="434"/>
    </row>
    <row r="11" spans="1:22" ht="120.75" thickBot="1" x14ac:dyDescent="0.3">
      <c r="A11" s="105"/>
      <c r="C11" s="32" t="s">
        <v>317</v>
      </c>
      <c r="D11" s="33" t="s">
        <v>310</v>
      </c>
      <c r="E11" s="33" t="s">
        <v>311</v>
      </c>
      <c r="F11" s="33" t="s">
        <v>312</v>
      </c>
      <c r="G11" s="46" t="s">
        <v>313</v>
      </c>
      <c r="H11" s="35" t="s">
        <v>310</v>
      </c>
      <c r="I11" s="35" t="s">
        <v>311</v>
      </c>
      <c r="J11" s="35" t="s">
        <v>2</v>
      </c>
      <c r="K11" s="60" t="s">
        <v>314</v>
      </c>
      <c r="L11" s="31" t="s">
        <v>315</v>
      </c>
      <c r="M11" s="228"/>
      <c r="N11" s="228"/>
      <c r="O11" s="228"/>
      <c r="P11" s="228"/>
      <c r="Q11" s="228"/>
      <c r="R11" s="228"/>
      <c r="S11" s="228"/>
      <c r="T11" s="228"/>
      <c r="U11" s="228"/>
      <c r="V11" s="228"/>
    </row>
    <row r="12" spans="1:22" x14ac:dyDescent="0.25">
      <c r="A12" s="1" t="s">
        <v>245</v>
      </c>
      <c r="C12" s="36">
        <v>13760000</v>
      </c>
      <c r="D12" s="63">
        <v>18905580</v>
      </c>
      <c r="E12" s="63">
        <v>735667</v>
      </c>
      <c r="F12" s="63">
        <v>70200</v>
      </c>
      <c r="G12" s="64">
        <f>SUM(D12:F12)</f>
        <v>19711447</v>
      </c>
      <c r="H12" s="277">
        <v>-1029060</v>
      </c>
      <c r="I12" s="40"/>
      <c r="J12" s="40">
        <v>-26011232</v>
      </c>
      <c r="K12" s="41">
        <f>+SUM(H12:J12)</f>
        <v>-27040292</v>
      </c>
      <c r="L12" s="5"/>
      <c r="M12" s="5"/>
      <c r="N12" s="5"/>
      <c r="O12" s="5"/>
      <c r="P12" s="5"/>
      <c r="Q12" s="5"/>
      <c r="R12" s="5"/>
      <c r="S12" s="5"/>
      <c r="T12" s="5"/>
      <c r="U12" s="5"/>
      <c r="V12" s="5"/>
    </row>
    <row r="13" spans="1:22" ht="15.75" thickBot="1" x14ac:dyDescent="0.3">
      <c r="A13" s="137" t="s">
        <v>246</v>
      </c>
      <c r="B13" s="136"/>
      <c r="C13" s="37">
        <v>229739000</v>
      </c>
      <c r="D13" s="38">
        <v>23574124</v>
      </c>
      <c r="E13" s="38"/>
      <c r="F13" s="38">
        <v>35768</v>
      </c>
      <c r="G13" s="38">
        <f>SUM(D13:F13)</f>
        <v>23609892</v>
      </c>
      <c r="H13" s="43">
        <v>-907994</v>
      </c>
      <c r="I13" s="43">
        <v>-164562685</v>
      </c>
      <c r="J13" s="43">
        <v>-23491497</v>
      </c>
      <c r="K13" s="44">
        <f>+SUM(H13:J13)</f>
        <v>-188962176</v>
      </c>
      <c r="L13" s="34">
        <v>-9034000</v>
      </c>
      <c r="M13" s="229"/>
      <c r="N13" s="229"/>
      <c r="O13" s="229"/>
      <c r="P13" s="229"/>
      <c r="Q13" s="229"/>
      <c r="R13" s="229"/>
      <c r="S13" s="229"/>
      <c r="T13" s="229"/>
      <c r="U13" s="229"/>
      <c r="V13" s="229"/>
    </row>
    <row r="14" spans="1:22" ht="15.75" thickTop="1" x14ac:dyDescent="0.25"/>
    <row r="15" spans="1:22" ht="15.75" thickBot="1" x14ac:dyDescent="0.3">
      <c r="A15" s="15" t="s">
        <v>111</v>
      </c>
    </row>
    <row r="16" spans="1:22" ht="15.75" thickBot="1" x14ac:dyDescent="0.3">
      <c r="A16" s="6" t="s">
        <v>238</v>
      </c>
      <c r="B16" s="98"/>
      <c r="C16" s="125">
        <f>C12*$B$16</f>
        <v>0</v>
      </c>
      <c r="D16" s="127">
        <f t="shared" ref="D16:K16" si="0">D12*$B$16</f>
        <v>0</v>
      </c>
      <c r="E16" s="127">
        <f t="shared" si="0"/>
        <v>0</v>
      </c>
      <c r="F16" s="127">
        <f t="shared" si="0"/>
        <v>0</v>
      </c>
      <c r="G16" s="128">
        <f t="shared" si="0"/>
        <v>0</v>
      </c>
      <c r="H16" s="131">
        <f t="shared" si="0"/>
        <v>0</v>
      </c>
      <c r="I16" s="131">
        <f t="shared" si="0"/>
        <v>0</v>
      </c>
      <c r="J16" s="131">
        <f t="shared" si="0"/>
        <v>0</v>
      </c>
      <c r="K16" s="132">
        <f t="shared" si="0"/>
        <v>0</v>
      </c>
      <c r="L16" s="7"/>
      <c r="M16" s="7"/>
      <c r="N16" s="7"/>
      <c r="O16" s="7"/>
      <c r="P16" s="7"/>
      <c r="Q16" s="7"/>
      <c r="R16" s="7"/>
      <c r="S16" s="7"/>
      <c r="T16" s="7"/>
      <c r="U16" s="7"/>
      <c r="V16" s="7"/>
    </row>
    <row r="17" spans="1:22" ht="15.75" thickBot="1" x14ac:dyDescent="0.3">
      <c r="A17" s="6" t="s">
        <v>261</v>
      </c>
      <c r="B17" s="98"/>
      <c r="C17" s="126">
        <f>C13*$B$17</f>
        <v>0</v>
      </c>
      <c r="D17" s="129">
        <f>D13*$B$17</f>
        <v>0</v>
      </c>
      <c r="E17" s="129">
        <f t="shared" ref="E17:L17" si="1">E13*$B$17</f>
        <v>0</v>
      </c>
      <c r="F17" s="129">
        <f t="shared" si="1"/>
        <v>0</v>
      </c>
      <c r="G17" s="130">
        <f t="shared" si="1"/>
        <v>0</v>
      </c>
      <c r="H17" s="133">
        <f t="shared" si="1"/>
        <v>0</v>
      </c>
      <c r="I17" s="133">
        <f t="shared" si="1"/>
        <v>0</v>
      </c>
      <c r="J17" s="133">
        <f t="shared" si="1"/>
        <v>0</v>
      </c>
      <c r="K17" s="134">
        <f t="shared" si="1"/>
        <v>0</v>
      </c>
      <c r="L17" s="8">
        <f t="shared" si="1"/>
        <v>0</v>
      </c>
      <c r="M17" s="8"/>
      <c r="N17" s="8"/>
      <c r="O17" s="8"/>
      <c r="P17" s="8"/>
      <c r="Q17" s="8"/>
      <c r="R17" s="8"/>
      <c r="S17" s="8"/>
      <c r="T17" s="8"/>
      <c r="U17" s="8"/>
      <c r="V17" s="8"/>
    </row>
    <row r="18" spans="1:22" ht="15.75" thickBot="1" x14ac:dyDescent="0.3">
      <c r="A18" s="6"/>
      <c r="B18" s="6"/>
      <c r="C18" s="6"/>
      <c r="D18" s="6"/>
    </row>
    <row r="19" spans="1:22" ht="15.75" thickBot="1" x14ac:dyDescent="0.3">
      <c r="A19" s="6" t="s">
        <v>234</v>
      </c>
      <c r="B19" s="6"/>
      <c r="C19" s="174"/>
      <c r="D19" s="6"/>
    </row>
    <row r="20" spans="1:22" ht="15.75" thickBot="1" x14ac:dyDescent="0.3">
      <c r="A20" s="6" t="s">
        <v>248</v>
      </c>
      <c r="B20" s="6"/>
      <c r="C20" s="174"/>
      <c r="D20" s="6"/>
    </row>
    <row r="21" spans="1:22" x14ac:dyDescent="0.25">
      <c r="A21" s="6"/>
      <c r="B21" s="6"/>
      <c r="C21" s="6"/>
      <c r="D21" s="6"/>
      <c r="G21" s="47"/>
    </row>
    <row r="22" spans="1:22" x14ac:dyDescent="0.25">
      <c r="A22" s="9"/>
      <c r="B22" s="6"/>
      <c r="C22" s="6"/>
      <c r="D22" s="6"/>
      <c r="G22" s="47"/>
    </row>
    <row r="23" spans="1:22" x14ac:dyDescent="0.25">
      <c r="A23" s="1"/>
      <c r="B23" s="10" t="s">
        <v>4</v>
      </c>
      <c r="C23" s="10" t="s">
        <v>5</v>
      </c>
    </row>
    <row r="24" spans="1:22" x14ac:dyDescent="0.25">
      <c r="A24" s="402" t="s">
        <v>58</v>
      </c>
      <c r="B24" s="402"/>
      <c r="C24" s="402"/>
      <c r="D24" s="402"/>
      <c r="E24" s="402"/>
      <c r="F24" s="13"/>
      <c r="G24" s="19"/>
    </row>
    <row r="25" spans="1:22" x14ac:dyDescent="0.25">
      <c r="A25" s="335" t="s">
        <v>295</v>
      </c>
      <c r="C25" s="11">
        <f>-C16</f>
        <v>0</v>
      </c>
      <c r="E25" s="14"/>
      <c r="F25" s="14"/>
      <c r="G25" s="19"/>
    </row>
    <row r="26" spans="1:22" x14ac:dyDescent="0.25">
      <c r="A26" s="331" t="s">
        <v>290</v>
      </c>
      <c r="B26" s="11">
        <f>C17</f>
        <v>0</v>
      </c>
      <c r="C26" s="11"/>
      <c r="E26" s="15"/>
      <c r="F26" s="15"/>
      <c r="G26" s="19"/>
    </row>
    <row r="27" spans="1:22" x14ac:dyDescent="0.25">
      <c r="A27" s="331" t="s">
        <v>291</v>
      </c>
      <c r="B27" s="16">
        <f>G17</f>
        <v>0</v>
      </c>
      <c r="C27" s="16"/>
      <c r="G27" s="12"/>
    </row>
    <row r="28" spans="1:22" x14ac:dyDescent="0.25">
      <c r="A28" s="333" t="s">
        <v>292</v>
      </c>
      <c r="B28" s="16"/>
      <c r="C28" s="16">
        <f>-G16</f>
        <v>0</v>
      </c>
      <c r="G28" s="12"/>
    </row>
    <row r="29" spans="1:22" x14ac:dyDescent="0.25">
      <c r="A29" s="45" t="s">
        <v>287</v>
      </c>
      <c r="B29" s="16">
        <f>-K16</f>
        <v>0</v>
      </c>
      <c r="C29" s="16"/>
      <c r="G29" s="48"/>
    </row>
    <row r="30" spans="1:22" x14ac:dyDescent="0.25">
      <c r="A30" s="333" t="s">
        <v>293</v>
      </c>
      <c r="C30" s="16">
        <f>K17</f>
        <v>0</v>
      </c>
      <c r="E30" s="15"/>
      <c r="F30" s="15"/>
      <c r="G30" s="17"/>
    </row>
    <row r="31" spans="1:22" x14ac:dyDescent="0.25">
      <c r="A31" s="45" t="s">
        <v>288</v>
      </c>
      <c r="B31" s="11">
        <f>C20</f>
        <v>0</v>
      </c>
      <c r="G31" s="20"/>
    </row>
    <row r="32" spans="1:22" x14ac:dyDescent="0.25">
      <c r="A32" s="45" t="s">
        <v>289</v>
      </c>
      <c r="B32" s="11"/>
      <c r="C32" s="16">
        <f>-C19</f>
        <v>0</v>
      </c>
      <c r="G32" s="12"/>
    </row>
    <row r="33" spans="1:21" x14ac:dyDescent="0.25">
      <c r="A33" s="331" t="str">
        <f>IF(SUM(B25:C32)&lt;0, "Adjustment to Pension Expense","     Adjustment to Pension Expense")</f>
        <v xml:space="preserve">     Adjustment to Pension Expense</v>
      </c>
      <c r="B33" s="207">
        <f>IF(SUM(B25:C32)&lt;0, SUM(B25:C32)*-1, 0)</f>
        <v>0</v>
      </c>
      <c r="C33" s="207">
        <f>IF(SUM(B25:C32)&lt;0, 0, SUM(B25:C32)*-1)</f>
        <v>0</v>
      </c>
      <c r="G33" s="12"/>
    </row>
    <row r="34" spans="1:21" x14ac:dyDescent="0.25">
      <c r="G34" s="12"/>
    </row>
    <row r="35" spans="1:21" x14ac:dyDescent="0.25">
      <c r="A35" s="402" t="s">
        <v>57</v>
      </c>
      <c r="B35" s="402"/>
      <c r="C35" s="402"/>
      <c r="G35" s="49"/>
    </row>
    <row r="36" spans="1:21" ht="14.65" customHeight="1" x14ac:dyDescent="0.25">
      <c r="A36" s="334" t="str">
        <f>IF(D56&gt;0, "Deferred Outflows", "Adj. to Pension Expense")</f>
        <v>Adj. to Pension Expense</v>
      </c>
      <c r="B36" s="16">
        <f>IF(D56&gt;0, D56, -D56)</f>
        <v>0</v>
      </c>
      <c r="E36" s="18"/>
      <c r="F36" s="18"/>
      <c r="G36" s="30"/>
    </row>
    <row r="37" spans="1:21" x14ac:dyDescent="0.25">
      <c r="A37" s="21" t="str">
        <f>IF(D56&gt;0,"Adj. to Pension Expense"," Deferred Inflow")</f>
        <v xml:space="preserve"> Deferred Inflow</v>
      </c>
      <c r="B37" s="16"/>
      <c r="C37" s="16">
        <f>IF(D56&gt;0, -D56, D56)</f>
        <v>0</v>
      </c>
      <c r="E37" s="18"/>
      <c r="F37" s="18"/>
      <c r="G37" s="19"/>
    </row>
    <row r="38" spans="1:21" x14ac:dyDescent="0.25">
      <c r="B38" s="16"/>
      <c r="C38" s="16"/>
      <c r="E38" s="15"/>
      <c r="F38" s="15"/>
      <c r="G38" s="20"/>
    </row>
    <row r="39" spans="1:21" x14ac:dyDescent="0.25">
      <c r="A39" s="402" t="s">
        <v>49</v>
      </c>
      <c r="B39" s="402"/>
      <c r="C39" s="402"/>
      <c r="D39" s="402"/>
      <c r="E39" s="15"/>
      <c r="F39" s="15"/>
      <c r="G39" s="20"/>
    </row>
    <row r="40" spans="1:21" x14ac:dyDescent="0.25">
      <c r="A40" s="6" t="str">
        <f>IF(SUM(B41:C42)&lt;0, "Adjustment to Pension Expense","     Adjustment to Pension Expense")</f>
        <v xml:space="preserve">     Adjustment to Pension Expense</v>
      </c>
      <c r="B40" s="207">
        <f>IF(SUM(B41:C42)&lt;0, SUM(B41:C42)*-1, 0)</f>
        <v>0</v>
      </c>
      <c r="C40" s="207">
        <f>IF(SUM(B41:C42)&lt;0, 0, SUM(B41:C42)*-1)</f>
        <v>0</v>
      </c>
      <c r="E40" s="18"/>
      <c r="F40" s="18"/>
      <c r="G40" s="20"/>
      <c r="I40" s="106"/>
    </row>
    <row r="41" spans="1:21" x14ac:dyDescent="0.25">
      <c r="A41" s="6" t="s">
        <v>50</v>
      </c>
      <c r="B41" s="16">
        <f>-G55-I55-K55-M55-O55-Q55-S55</f>
        <v>0</v>
      </c>
      <c r="C41" s="16"/>
      <c r="E41" s="18"/>
      <c r="F41" s="18"/>
      <c r="G41" s="20"/>
      <c r="I41" s="106"/>
    </row>
    <row r="42" spans="1:21" x14ac:dyDescent="0.25">
      <c r="A42" s="188" t="s">
        <v>191</v>
      </c>
      <c r="B42" s="16"/>
      <c r="C42" s="16">
        <f>-H55-J55-L55-N55-P55-R55-T55</f>
        <v>0</v>
      </c>
      <c r="G42" s="12"/>
      <c r="I42" s="106"/>
    </row>
    <row r="43" spans="1:21" x14ac:dyDescent="0.25">
      <c r="C43" s="16"/>
      <c r="D43" s="16"/>
      <c r="G43" s="260" t="s">
        <v>213</v>
      </c>
      <c r="H43" s="239"/>
      <c r="I43" s="238"/>
      <c r="J43" s="239"/>
      <c r="K43" s="239"/>
      <c r="L43" s="239"/>
      <c r="M43" s="239"/>
      <c r="N43" s="239"/>
      <c r="O43" s="239"/>
      <c r="P43" s="239"/>
      <c r="Q43" s="239"/>
      <c r="R43" s="239"/>
    </row>
    <row r="44" spans="1:21" ht="15.75" thickBot="1" x14ac:dyDescent="0.3">
      <c r="A44" s="15"/>
      <c r="B44" s="18"/>
      <c r="C44" s="29"/>
      <c r="D44" s="16"/>
      <c r="G44" s="260" t="s">
        <v>220</v>
      </c>
      <c r="H44" s="239"/>
      <c r="I44" s="238"/>
      <c r="J44" s="239"/>
      <c r="K44" s="239"/>
      <c r="L44" s="239"/>
      <c r="M44" s="239"/>
      <c r="N44" s="239"/>
      <c r="O44" s="239"/>
      <c r="P44" s="239"/>
      <c r="Q44" s="239"/>
      <c r="R44" s="239"/>
    </row>
    <row r="45" spans="1:21" ht="15.75" thickBot="1" x14ac:dyDescent="0.3">
      <c r="A45" s="441" t="s">
        <v>79</v>
      </c>
      <c r="B45" s="442"/>
      <c r="C45" s="442"/>
      <c r="D45" s="443"/>
      <c r="F45" s="438" t="s">
        <v>80</v>
      </c>
      <c r="G45" s="439"/>
      <c r="H45" s="439"/>
      <c r="I45" s="439"/>
      <c r="J45" s="439"/>
      <c r="K45" s="439"/>
      <c r="L45" s="439"/>
      <c r="M45" s="439"/>
      <c r="N45" s="439"/>
      <c r="O45" s="439"/>
      <c r="P45" s="439"/>
      <c r="Q45" s="439"/>
      <c r="R45" s="439"/>
      <c r="S45" s="439"/>
      <c r="T45" s="439"/>
      <c r="U45" s="440"/>
    </row>
    <row r="46" spans="1:21" x14ac:dyDescent="0.25">
      <c r="A46" s="325"/>
      <c r="B46" s="20"/>
      <c r="C46" s="20"/>
      <c r="D46" s="326"/>
      <c r="F46" s="288"/>
      <c r="G46" s="289">
        <v>2015</v>
      </c>
      <c r="H46" s="289">
        <v>2015</v>
      </c>
      <c r="I46" s="289">
        <v>2016</v>
      </c>
      <c r="J46" s="289">
        <v>2016</v>
      </c>
      <c r="K46" s="289">
        <v>2017</v>
      </c>
      <c r="L46" s="289">
        <v>2017</v>
      </c>
      <c r="M46" s="289">
        <v>2018</v>
      </c>
      <c r="N46" s="289">
        <v>2018</v>
      </c>
      <c r="O46" s="289">
        <v>2019</v>
      </c>
      <c r="P46" s="289">
        <v>2019</v>
      </c>
      <c r="Q46" s="289">
        <v>2020</v>
      </c>
      <c r="R46" s="289">
        <v>2020</v>
      </c>
      <c r="S46" s="290">
        <v>2021</v>
      </c>
      <c r="T46" s="290">
        <v>2021</v>
      </c>
      <c r="U46" s="291"/>
    </row>
    <row r="47" spans="1:21" x14ac:dyDescent="0.25">
      <c r="A47" s="325"/>
      <c r="B47" s="177" t="s">
        <v>233</v>
      </c>
      <c r="C47" s="177" t="s">
        <v>251</v>
      </c>
      <c r="D47" s="449" t="s">
        <v>145</v>
      </c>
      <c r="F47" s="52"/>
      <c r="G47" s="209" t="s">
        <v>189</v>
      </c>
      <c r="H47" s="209" t="s">
        <v>189</v>
      </c>
      <c r="I47" s="209" t="s">
        <v>190</v>
      </c>
      <c r="J47" s="209" t="s">
        <v>190</v>
      </c>
      <c r="K47" s="209" t="s">
        <v>214</v>
      </c>
      <c r="L47" s="209" t="s">
        <v>214</v>
      </c>
      <c r="M47" s="209" t="s">
        <v>229</v>
      </c>
      <c r="N47" s="209" t="s">
        <v>229</v>
      </c>
      <c r="O47" s="209" t="s">
        <v>231</v>
      </c>
      <c r="P47" s="209" t="s">
        <v>231</v>
      </c>
      <c r="Q47" s="209" t="s">
        <v>239</v>
      </c>
      <c r="R47" s="209" t="s">
        <v>239</v>
      </c>
      <c r="S47" s="296" t="s">
        <v>267</v>
      </c>
      <c r="T47" s="296" t="s">
        <v>267</v>
      </c>
      <c r="U47" s="87" t="s">
        <v>43</v>
      </c>
    </row>
    <row r="48" spans="1:21" x14ac:dyDescent="0.25">
      <c r="A48" s="325"/>
      <c r="B48" s="178">
        <f>B16</f>
        <v>0</v>
      </c>
      <c r="C48" s="23">
        <f>B17</f>
        <v>0</v>
      </c>
      <c r="D48" s="450"/>
      <c r="F48" s="88"/>
      <c r="G48" s="191" t="s">
        <v>324</v>
      </c>
      <c r="H48" s="191" t="s">
        <v>323</v>
      </c>
      <c r="I48" s="191" t="s">
        <v>324</v>
      </c>
      <c r="J48" s="191" t="s">
        <v>323</v>
      </c>
      <c r="K48" s="191" t="s">
        <v>324</v>
      </c>
      <c r="L48" s="191" t="s">
        <v>323</v>
      </c>
      <c r="M48" s="191" t="s">
        <v>324</v>
      </c>
      <c r="N48" s="191" t="s">
        <v>323</v>
      </c>
      <c r="O48" s="191" t="s">
        <v>324</v>
      </c>
      <c r="P48" s="191" t="s">
        <v>323</v>
      </c>
      <c r="Q48" s="191" t="s">
        <v>324</v>
      </c>
      <c r="R48" s="191" t="s">
        <v>323</v>
      </c>
      <c r="S48" s="82" t="s">
        <v>324</v>
      </c>
      <c r="T48" s="82" t="s">
        <v>323</v>
      </c>
      <c r="U48" s="89" t="s">
        <v>44</v>
      </c>
    </row>
    <row r="49" spans="1:22" x14ac:dyDescent="0.25">
      <c r="A49" s="325"/>
      <c r="B49" s="12"/>
      <c r="C49" s="12"/>
      <c r="D49" s="326"/>
      <c r="F49" s="88">
        <v>2015</v>
      </c>
      <c r="G49" s="189"/>
      <c r="H49" s="189"/>
      <c r="I49" s="189"/>
      <c r="J49" s="189"/>
      <c r="K49" s="189"/>
      <c r="L49" s="189"/>
      <c r="M49" s="189"/>
      <c r="N49" s="189"/>
      <c r="O49" s="189"/>
      <c r="P49" s="189"/>
      <c r="Q49" s="189"/>
      <c r="R49" s="189"/>
      <c r="S49" s="86"/>
      <c r="T49" s="86"/>
      <c r="U49" s="208">
        <f>SUM(G49:T49)</f>
        <v>0</v>
      </c>
    </row>
    <row r="50" spans="1:22" x14ac:dyDescent="0.25">
      <c r="A50" s="325" t="s">
        <v>77</v>
      </c>
      <c r="B50" s="108">
        <f>C16</f>
        <v>0</v>
      </c>
      <c r="C50" s="77">
        <f>C12*$B$17</f>
        <v>0</v>
      </c>
      <c r="D50" s="54">
        <f>C50-B50</f>
        <v>0</v>
      </c>
      <c r="F50" s="88">
        <v>2016</v>
      </c>
      <c r="G50" s="189"/>
      <c r="H50" s="189"/>
      <c r="I50" s="189"/>
      <c r="J50" s="189"/>
      <c r="K50" s="189"/>
      <c r="L50" s="189"/>
      <c r="M50" s="189"/>
      <c r="N50" s="189"/>
      <c r="O50" s="189"/>
      <c r="P50" s="189"/>
      <c r="Q50" s="189"/>
      <c r="R50" s="189"/>
      <c r="S50" s="86"/>
      <c r="T50" s="86"/>
      <c r="U50" s="208">
        <f t="shared" ref="U50:U66" si="2">SUM(G50:T50)</f>
        <v>0</v>
      </c>
    </row>
    <row r="51" spans="1:22" x14ac:dyDescent="0.25">
      <c r="A51" s="325" t="s">
        <v>8</v>
      </c>
      <c r="B51" s="25">
        <f>G16</f>
        <v>0</v>
      </c>
      <c r="C51" s="77">
        <f>G12*$B$17</f>
        <v>0</v>
      </c>
      <c r="D51" s="54">
        <f>C51-B51</f>
        <v>0</v>
      </c>
      <c r="F51" s="88">
        <v>2017</v>
      </c>
      <c r="G51" s="189"/>
      <c r="H51" s="189"/>
      <c r="I51" s="189"/>
      <c r="J51" s="189"/>
      <c r="K51" s="189"/>
      <c r="L51" s="189"/>
      <c r="M51" s="189"/>
      <c r="N51" s="189"/>
      <c r="O51" s="189"/>
      <c r="P51" s="189"/>
      <c r="Q51" s="189"/>
      <c r="R51" s="189"/>
      <c r="S51" s="212"/>
      <c r="T51" s="212"/>
      <c r="U51" s="208">
        <f t="shared" si="2"/>
        <v>0</v>
      </c>
      <c r="V51" s="104"/>
    </row>
    <row r="52" spans="1:22" x14ac:dyDescent="0.25">
      <c r="A52" s="325" t="s">
        <v>9</v>
      </c>
      <c r="B52" s="24">
        <f>K16</f>
        <v>0</v>
      </c>
      <c r="C52" s="280">
        <f>K12*$B$17</f>
        <v>0</v>
      </c>
      <c r="D52" s="256">
        <f>C52-B52</f>
        <v>0</v>
      </c>
      <c r="F52" s="88">
        <v>2018</v>
      </c>
      <c r="G52" s="189"/>
      <c r="H52" s="189"/>
      <c r="I52" s="237"/>
      <c r="J52" s="237"/>
      <c r="K52" s="189"/>
      <c r="L52" s="237"/>
      <c r="M52" s="237"/>
      <c r="N52" s="237"/>
      <c r="O52" s="237"/>
      <c r="P52" s="237"/>
      <c r="Q52" s="237"/>
      <c r="R52" s="237"/>
      <c r="S52" s="212"/>
      <c r="T52" s="212"/>
      <c r="U52" s="208">
        <f t="shared" si="2"/>
        <v>0</v>
      </c>
      <c r="V52" s="104"/>
    </row>
    <row r="53" spans="1:22" ht="15.75" thickBot="1" x14ac:dyDescent="0.3">
      <c r="A53" s="325" t="s">
        <v>10</v>
      </c>
      <c r="B53" s="25"/>
      <c r="C53" s="25"/>
      <c r="D53" s="55">
        <f>SUM(D50:D52)</f>
        <v>0</v>
      </c>
      <c r="F53" s="88">
        <v>2019</v>
      </c>
      <c r="G53" s="189"/>
      <c r="H53" s="189"/>
      <c r="I53" s="237"/>
      <c r="J53" s="237"/>
      <c r="K53" s="189"/>
      <c r="L53" s="237"/>
      <c r="M53" s="237"/>
      <c r="N53" s="237"/>
      <c r="O53" s="189"/>
      <c r="P53" s="237"/>
      <c r="Q53" s="237"/>
      <c r="R53" s="237"/>
      <c r="S53" s="292"/>
      <c r="T53" s="286"/>
      <c r="U53" s="208">
        <f t="shared" si="2"/>
        <v>0</v>
      </c>
      <c r="V53" s="104"/>
    </row>
    <row r="54" spans="1:22" ht="15.75" thickTop="1" x14ac:dyDescent="0.25">
      <c r="A54" s="325"/>
      <c r="B54" s="25"/>
      <c r="C54" s="25"/>
      <c r="D54" s="54"/>
      <c r="F54" s="88">
        <v>2020</v>
      </c>
      <c r="G54" s="189"/>
      <c r="H54" s="237"/>
      <c r="I54" s="237"/>
      <c r="J54" s="237"/>
      <c r="K54" s="189"/>
      <c r="L54" s="237"/>
      <c r="M54" s="237"/>
      <c r="N54" s="237"/>
      <c r="O54" s="189"/>
      <c r="P54" s="237"/>
      <c r="Q54" s="189"/>
      <c r="R54" s="237"/>
      <c r="S54" s="301"/>
      <c r="T54" s="212"/>
      <c r="U54" s="208">
        <f t="shared" si="2"/>
        <v>0</v>
      </c>
      <c r="V54" s="104"/>
    </row>
    <row r="55" spans="1:22" ht="15.75" customHeight="1" thickBot="1" x14ac:dyDescent="0.3">
      <c r="A55" s="409" t="s">
        <v>11</v>
      </c>
      <c r="B55" s="410"/>
      <c r="C55" s="410"/>
      <c r="D55" s="349"/>
      <c r="F55" s="88">
        <v>2021</v>
      </c>
      <c r="G55" s="309"/>
      <c r="H55" s="310"/>
      <c r="I55" s="310"/>
      <c r="J55" s="310"/>
      <c r="K55" s="309"/>
      <c r="L55" s="310"/>
      <c r="M55" s="310"/>
      <c r="N55" s="310"/>
      <c r="O55" s="309"/>
      <c r="P55" s="310"/>
      <c r="Q55" s="309"/>
      <c r="R55" s="310"/>
      <c r="S55" s="311">
        <v>0</v>
      </c>
      <c r="T55" s="311">
        <f>IF(D59&gt;0, D59, 0)</f>
        <v>0</v>
      </c>
      <c r="U55" s="312">
        <f t="shared" si="2"/>
        <v>0</v>
      </c>
      <c r="V55" s="104" t="s">
        <v>265</v>
      </c>
    </row>
    <row r="56" spans="1:22" x14ac:dyDescent="0.25">
      <c r="A56" s="409"/>
      <c r="B56" s="410"/>
      <c r="C56" s="410"/>
      <c r="D56" s="179">
        <f>-D53</f>
        <v>0</v>
      </c>
      <c r="F56" s="88">
        <v>2022</v>
      </c>
      <c r="G56" s="190"/>
      <c r="H56" s="190"/>
      <c r="I56" s="190"/>
      <c r="J56" s="252"/>
      <c r="K56" s="251"/>
      <c r="L56" s="252"/>
      <c r="M56" s="252"/>
      <c r="N56" s="252"/>
      <c r="O56" s="252"/>
      <c r="P56" s="252"/>
      <c r="Q56" s="252"/>
      <c r="R56" s="252"/>
      <c r="S56" s="215">
        <f t="shared" ref="S56:S66" si="3">IF(D60&lt;0, D60, 0)</f>
        <v>0</v>
      </c>
      <c r="T56" s="215">
        <f>IF(D60&gt;0, D60, 0)</f>
        <v>0</v>
      </c>
      <c r="U56" s="215">
        <f t="shared" si="2"/>
        <v>0</v>
      </c>
    </row>
    <row r="57" spans="1:22" ht="15" customHeight="1" thickBot="1" x14ac:dyDescent="0.3">
      <c r="A57" s="325"/>
      <c r="B57" s="25"/>
      <c r="C57" s="77"/>
      <c r="D57" s="54"/>
      <c r="F57" s="88">
        <v>2023</v>
      </c>
      <c r="G57" s="190"/>
      <c r="H57" s="190"/>
      <c r="I57" s="190"/>
      <c r="J57" s="252"/>
      <c r="K57" s="251"/>
      <c r="L57" s="252"/>
      <c r="M57" s="252"/>
      <c r="N57" s="252"/>
      <c r="O57" s="252"/>
      <c r="P57" s="252"/>
      <c r="Q57" s="252"/>
      <c r="R57" s="252"/>
      <c r="S57" s="215">
        <f t="shared" si="3"/>
        <v>0</v>
      </c>
      <c r="T57" s="215">
        <f t="shared" ref="T57:T66" si="4">IF(D61&gt;0, D61, 0)</f>
        <v>0</v>
      </c>
      <c r="U57" s="215">
        <f t="shared" si="2"/>
        <v>0</v>
      </c>
    </row>
    <row r="58" spans="1:22" x14ac:dyDescent="0.25">
      <c r="A58" s="171" t="s">
        <v>143</v>
      </c>
      <c r="B58" s="173" t="s">
        <v>144</v>
      </c>
      <c r="C58" s="446" t="s">
        <v>266</v>
      </c>
      <c r="D58" s="447"/>
      <c r="F58" s="88">
        <v>2024</v>
      </c>
      <c r="G58" s="190"/>
      <c r="H58" s="190"/>
      <c r="I58" s="190"/>
      <c r="J58" s="252"/>
      <c r="K58" s="251"/>
      <c r="L58" s="252"/>
      <c r="M58" s="252"/>
      <c r="N58" s="252"/>
      <c r="O58" s="252"/>
      <c r="P58" s="252"/>
      <c r="Q58" s="252"/>
      <c r="R58" s="252"/>
      <c r="S58" s="215">
        <f t="shared" si="3"/>
        <v>0</v>
      </c>
      <c r="T58" s="215">
        <f t="shared" si="4"/>
        <v>0</v>
      </c>
      <c r="U58" s="215">
        <f t="shared" si="2"/>
        <v>0</v>
      </c>
    </row>
    <row r="59" spans="1:22" x14ac:dyDescent="0.25">
      <c r="A59" s="171" t="s">
        <v>138</v>
      </c>
      <c r="B59" s="12"/>
      <c r="C59" s="325">
        <v>2021</v>
      </c>
      <c r="D59" s="66">
        <f>D56/11.1</f>
        <v>0</v>
      </c>
      <c r="F59" s="88">
        <v>2025</v>
      </c>
      <c r="G59" s="190"/>
      <c r="H59" s="190"/>
      <c r="I59" s="190"/>
      <c r="J59" s="252"/>
      <c r="K59" s="251"/>
      <c r="L59" s="252"/>
      <c r="M59" s="252"/>
      <c r="N59" s="252"/>
      <c r="O59" s="252"/>
      <c r="P59" s="252"/>
      <c r="Q59" s="252"/>
      <c r="R59" s="252"/>
      <c r="S59" s="215">
        <f t="shared" si="3"/>
        <v>0</v>
      </c>
      <c r="T59" s="215">
        <f t="shared" si="4"/>
        <v>0</v>
      </c>
      <c r="U59" s="215">
        <f t="shared" si="2"/>
        <v>0</v>
      </c>
    </row>
    <row r="60" spans="1:22" x14ac:dyDescent="0.25">
      <c r="A60" s="171" t="s">
        <v>139</v>
      </c>
      <c r="B60" s="12"/>
      <c r="C60" s="52">
        <v>2022</v>
      </c>
      <c r="D60" s="66">
        <f>D56/11.1</f>
        <v>0</v>
      </c>
      <c r="F60" s="88">
        <v>2026</v>
      </c>
      <c r="G60" s="190"/>
      <c r="H60" s="190"/>
      <c r="I60" s="190"/>
      <c r="J60" s="252"/>
      <c r="K60" s="251"/>
      <c r="L60" s="252"/>
      <c r="M60" s="252"/>
      <c r="N60" s="252"/>
      <c r="O60" s="252"/>
      <c r="P60" s="252"/>
      <c r="Q60" s="252"/>
      <c r="R60" s="252"/>
      <c r="S60" s="215">
        <f t="shared" si="3"/>
        <v>0</v>
      </c>
      <c r="T60" s="215">
        <f t="shared" si="4"/>
        <v>0</v>
      </c>
      <c r="U60" s="215">
        <f t="shared" si="2"/>
        <v>0</v>
      </c>
    </row>
    <row r="61" spans="1:22" x14ac:dyDescent="0.25">
      <c r="A61" s="171"/>
      <c r="B61" s="12"/>
      <c r="C61" s="52">
        <v>2023</v>
      </c>
      <c r="D61" s="66">
        <f>D56/11.1</f>
        <v>0</v>
      </c>
      <c r="F61" s="88">
        <v>2027</v>
      </c>
      <c r="G61" s="190"/>
      <c r="H61" s="190"/>
      <c r="I61" s="190"/>
      <c r="J61" s="252"/>
      <c r="K61" s="251"/>
      <c r="L61" s="252"/>
      <c r="M61" s="252"/>
      <c r="N61" s="252"/>
      <c r="O61" s="252"/>
      <c r="P61" s="252"/>
      <c r="Q61" s="252"/>
      <c r="R61" s="252"/>
      <c r="S61" s="215">
        <f t="shared" si="3"/>
        <v>0</v>
      </c>
      <c r="T61" s="215">
        <f t="shared" si="4"/>
        <v>0</v>
      </c>
      <c r="U61" s="215">
        <f t="shared" si="2"/>
        <v>0</v>
      </c>
    </row>
    <row r="62" spans="1:22" x14ac:dyDescent="0.25">
      <c r="A62" s="171" t="s">
        <v>140</v>
      </c>
      <c r="B62" s="12"/>
      <c r="C62" s="246">
        <v>2024</v>
      </c>
      <c r="D62" s="66">
        <f>D56/11.1</f>
        <v>0</v>
      </c>
      <c r="F62" s="88">
        <v>2028</v>
      </c>
      <c r="G62" s="190"/>
      <c r="H62" s="190"/>
      <c r="I62" s="190"/>
      <c r="J62" s="252"/>
      <c r="K62" s="251"/>
      <c r="L62" s="252"/>
      <c r="M62" s="252"/>
      <c r="N62" s="252"/>
      <c r="O62" s="252"/>
      <c r="P62" s="252"/>
      <c r="Q62" s="252"/>
      <c r="R62" s="252"/>
      <c r="S62" s="215">
        <f t="shared" si="3"/>
        <v>0</v>
      </c>
      <c r="T62" s="215">
        <f t="shared" si="4"/>
        <v>0</v>
      </c>
      <c r="U62" s="215">
        <f t="shared" si="2"/>
        <v>0</v>
      </c>
    </row>
    <row r="63" spans="1:22" x14ac:dyDescent="0.25">
      <c r="A63" s="171" t="s">
        <v>141</v>
      </c>
      <c r="B63" s="12"/>
      <c r="C63" s="246">
        <v>2025</v>
      </c>
      <c r="D63" s="66">
        <f>D56/11.1</f>
        <v>0</v>
      </c>
      <c r="F63" s="88">
        <v>2029</v>
      </c>
      <c r="G63" s="190"/>
      <c r="H63" s="190"/>
      <c r="I63" s="190"/>
      <c r="J63" s="252"/>
      <c r="K63" s="251"/>
      <c r="L63" s="252"/>
      <c r="M63" s="252"/>
      <c r="N63" s="252"/>
      <c r="O63" s="252"/>
      <c r="P63" s="252"/>
      <c r="Q63" s="252"/>
      <c r="R63" s="252"/>
      <c r="S63" s="215">
        <f t="shared" si="3"/>
        <v>0</v>
      </c>
      <c r="T63" s="215">
        <f t="shared" si="4"/>
        <v>0</v>
      </c>
      <c r="U63" s="215">
        <f t="shared" si="2"/>
        <v>0</v>
      </c>
    </row>
    <row r="64" spans="1:22" x14ac:dyDescent="0.25">
      <c r="A64" s="172" t="s">
        <v>142</v>
      </c>
      <c r="B64" s="50"/>
      <c r="C64" s="247">
        <v>2026</v>
      </c>
      <c r="D64" s="66">
        <f>D56/11.1</f>
        <v>0</v>
      </c>
      <c r="F64" s="88">
        <v>2030</v>
      </c>
      <c r="G64" s="190"/>
      <c r="H64" s="190"/>
      <c r="I64" s="190"/>
      <c r="J64" s="252"/>
      <c r="K64" s="251"/>
      <c r="L64" s="252"/>
      <c r="M64" s="252"/>
      <c r="N64" s="252"/>
      <c r="O64" s="252"/>
      <c r="P64" s="252"/>
      <c r="Q64" s="252"/>
      <c r="R64" s="252"/>
      <c r="S64" s="215">
        <f t="shared" si="3"/>
        <v>0</v>
      </c>
      <c r="T64" s="215">
        <f t="shared" si="4"/>
        <v>0</v>
      </c>
      <c r="U64" s="215">
        <f t="shared" si="2"/>
        <v>0</v>
      </c>
    </row>
    <row r="65" spans="1:23" x14ac:dyDescent="0.25">
      <c r="A65" s="57"/>
      <c r="B65" s="51"/>
      <c r="C65" s="246">
        <v>2027</v>
      </c>
      <c r="D65" s="66">
        <f>D56/11.1</f>
        <v>0</v>
      </c>
      <c r="F65" s="88">
        <v>2031</v>
      </c>
      <c r="G65" s="190"/>
      <c r="H65" s="190"/>
      <c r="I65" s="190"/>
      <c r="J65" s="252"/>
      <c r="K65" s="251"/>
      <c r="L65" s="252"/>
      <c r="M65" s="252"/>
      <c r="N65" s="252"/>
      <c r="O65" s="252"/>
      <c r="P65" s="252"/>
      <c r="Q65" s="252"/>
      <c r="R65" s="252"/>
      <c r="S65" s="215">
        <f t="shared" si="3"/>
        <v>0</v>
      </c>
      <c r="T65" s="215">
        <f t="shared" si="4"/>
        <v>0</v>
      </c>
      <c r="U65" s="215">
        <f t="shared" si="2"/>
        <v>0</v>
      </c>
    </row>
    <row r="66" spans="1:23" x14ac:dyDescent="0.25">
      <c r="A66" s="57"/>
      <c r="B66" s="27"/>
      <c r="C66" s="248">
        <v>2028</v>
      </c>
      <c r="D66" s="66">
        <f>D56/11.1</f>
        <v>0</v>
      </c>
      <c r="F66" s="88">
        <v>2032</v>
      </c>
      <c r="G66" s="271"/>
      <c r="H66" s="271"/>
      <c r="I66" s="271"/>
      <c r="J66" s="278"/>
      <c r="K66" s="302"/>
      <c r="L66" s="278"/>
      <c r="M66" s="278"/>
      <c r="N66" s="278"/>
      <c r="O66" s="278"/>
      <c r="P66" s="278"/>
      <c r="Q66" s="278"/>
      <c r="R66" s="278"/>
      <c r="S66" s="216">
        <f t="shared" si="3"/>
        <v>0</v>
      </c>
      <c r="T66" s="216">
        <f t="shared" si="4"/>
        <v>0</v>
      </c>
      <c r="U66" s="216">
        <f t="shared" si="2"/>
        <v>0</v>
      </c>
    </row>
    <row r="67" spans="1:23" ht="15.75" thickBot="1" x14ac:dyDescent="0.3">
      <c r="A67" s="57"/>
      <c r="B67" s="27"/>
      <c r="C67" s="248">
        <v>2029</v>
      </c>
      <c r="D67" s="66">
        <f>D56/11.1</f>
        <v>0</v>
      </c>
      <c r="F67" s="90" t="s">
        <v>268</v>
      </c>
      <c r="G67" s="85">
        <f t="shared" ref="G67:U67" si="5">SUM(G56:G66)</f>
        <v>0</v>
      </c>
      <c r="H67" s="85">
        <f t="shared" si="5"/>
        <v>0</v>
      </c>
      <c r="I67" s="85">
        <f t="shared" si="5"/>
        <v>0</v>
      </c>
      <c r="J67" s="85">
        <f t="shared" si="5"/>
        <v>0</v>
      </c>
      <c r="K67" s="85">
        <f t="shared" si="5"/>
        <v>0</v>
      </c>
      <c r="L67" s="85">
        <f t="shared" si="5"/>
        <v>0</v>
      </c>
      <c r="M67" s="85">
        <f t="shared" si="5"/>
        <v>0</v>
      </c>
      <c r="N67" s="85">
        <f t="shared" si="5"/>
        <v>0</v>
      </c>
      <c r="O67" s="85">
        <f t="shared" si="5"/>
        <v>0</v>
      </c>
      <c r="P67" s="85">
        <f t="shared" si="5"/>
        <v>0</v>
      </c>
      <c r="Q67" s="85">
        <f t="shared" si="5"/>
        <v>0</v>
      </c>
      <c r="R67" s="85">
        <f t="shared" si="5"/>
        <v>0</v>
      </c>
      <c r="S67" s="85">
        <f t="shared" si="5"/>
        <v>0</v>
      </c>
      <c r="T67" s="85">
        <f t="shared" si="5"/>
        <v>0</v>
      </c>
      <c r="U67" s="85">
        <f t="shared" si="5"/>
        <v>0</v>
      </c>
    </row>
    <row r="68" spans="1:23" x14ac:dyDescent="0.25">
      <c r="A68" s="325"/>
      <c r="B68" s="12"/>
      <c r="C68" s="248">
        <v>2030</v>
      </c>
      <c r="D68" s="66">
        <f>D56/11.1</f>
        <v>0</v>
      </c>
      <c r="F68" s="168"/>
      <c r="G68" s="26"/>
    </row>
    <row r="69" spans="1:23" ht="15" customHeight="1" thickBot="1" x14ac:dyDescent="0.3">
      <c r="A69" s="325"/>
      <c r="B69" s="12"/>
      <c r="C69" s="248">
        <v>2031</v>
      </c>
      <c r="D69" s="66">
        <f>D56/11.1</f>
        <v>0</v>
      </c>
      <c r="F69" s="448" t="s">
        <v>51</v>
      </c>
      <c r="G69" s="448"/>
      <c r="H69" s="448"/>
      <c r="I69" s="448"/>
    </row>
    <row r="70" spans="1:23" x14ac:dyDescent="0.25">
      <c r="A70" s="325"/>
      <c r="B70" s="12"/>
      <c r="C70" s="248">
        <v>2032</v>
      </c>
      <c r="D70" s="107">
        <f>D71-SUM(D59:D69)</f>
        <v>0</v>
      </c>
      <c r="H70" s="403" t="s">
        <v>301</v>
      </c>
      <c r="I70" s="403" t="s">
        <v>302</v>
      </c>
    </row>
    <row r="71" spans="1:23" ht="15.75" customHeight="1" thickBot="1" x14ac:dyDescent="0.3">
      <c r="A71" s="92"/>
      <c r="B71" s="58"/>
      <c r="C71" s="249"/>
      <c r="D71" s="250">
        <f>D56</f>
        <v>0</v>
      </c>
      <c r="H71" s="428"/>
      <c r="I71" s="428"/>
    </row>
    <row r="72" spans="1:23" x14ac:dyDescent="0.25">
      <c r="F72" s="413" t="s">
        <v>48</v>
      </c>
      <c r="G72" s="414"/>
      <c r="H72" s="67"/>
      <c r="I72" s="201"/>
      <c r="L72" s="399" t="s">
        <v>304</v>
      </c>
      <c r="M72" s="399"/>
    </row>
    <row r="73" spans="1:23" ht="14.65" customHeight="1" thickBot="1" x14ac:dyDescent="0.3">
      <c r="F73" s="415"/>
      <c r="G73" s="416"/>
      <c r="H73" s="242">
        <f>D17</f>
        <v>0</v>
      </c>
      <c r="I73" s="354">
        <f>H17</f>
        <v>0</v>
      </c>
      <c r="L73" s="399"/>
      <c r="M73" s="399"/>
    </row>
    <row r="74" spans="1:23" ht="15" customHeight="1" x14ac:dyDescent="0.25">
      <c r="F74" s="413" t="s">
        <v>52</v>
      </c>
      <c r="G74" s="414"/>
      <c r="H74" s="67"/>
      <c r="I74" s="67"/>
      <c r="L74" s="399"/>
      <c r="M74" s="399"/>
    </row>
    <row r="75" spans="1:23" ht="15.75" thickBot="1" x14ac:dyDescent="0.3">
      <c r="F75" s="417"/>
      <c r="G75" s="418"/>
      <c r="H75" s="93">
        <f>E17</f>
        <v>0</v>
      </c>
      <c r="I75" s="94">
        <f>I17</f>
        <v>0</v>
      </c>
      <c r="L75" s="400" t="s">
        <v>303</v>
      </c>
      <c r="M75" s="400"/>
    </row>
    <row r="76" spans="1:23" ht="15.75" thickBot="1" x14ac:dyDescent="0.3">
      <c r="F76" s="415"/>
      <c r="G76" s="416"/>
      <c r="H76" s="70"/>
      <c r="I76" s="362"/>
      <c r="J76" s="211" t="s">
        <v>193</v>
      </c>
      <c r="K76" s="210">
        <f>SUM(H72:I81)</f>
        <v>0</v>
      </c>
      <c r="L76" s="403" t="s">
        <v>318</v>
      </c>
      <c r="M76" s="436" t="s">
        <v>32</v>
      </c>
      <c r="N76" s="211"/>
      <c r="O76" s="211"/>
      <c r="P76" s="211"/>
      <c r="Q76" s="211"/>
      <c r="R76" s="211"/>
      <c r="S76" s="211"/>
      <c r="T76" s="211"/>
      <c r="U76" s="210"/>
      <c r="V76" s="211"/>
      <c r="W76" s="210"/>
    </row>
    <row r="77" spans="1:23" ht="15.75" thickBot="1" x14ac:dyDescent="0.3">
      <c r="F77" s="419" t="s">
        <v>53</v>
      </c>
      <c r="G77" s="420"/>
      <c r="H77" s="97">
        <f>F17</f>
        <v>0</v>
      </c>
      <c r="I77" s="116">
        <f>J17</f>
        <v>0</v>
      </c>
      <c r="L77" s="404"/>
      <c r="M77" s="437"/>
      <c r="U77" s="15"/>
      <c r="W77" s="15"/>
    </row>
    <row r="78" spans="1:23" ht="15.75" thickBot="1" x14ac:dyDescent="0.3">
      <c r="F78" s="413" t="s">
        <v>54</v>
      </c>
      <c r="G78" s="414"/>
      <c r="H78" s="67"/>
      <c r="I78" s="67"/>
      <c r="L78" s="120">
        <v>2022</v>
      </c>
      <c r="M78" s="100">
        <f>'6 - Amort - Notes'!Z65</f>
        <v>0</v>
      </c>
      <c r="U78" s="15"/>
      <c r="W78" s="15"/>
    </row>
    <row r="79" spans="1:23" ht="15.75" thickBot="1" x14ac:dyDescent="0.3">
      <c r="F79" s="417"/>
      <c r="G79" s="418"/>
      <c r="H79" s="69"/>
      <c r="I79" s="69"/>
      <c r="L79" s="120">
        <v>2023</v>
      </c>
      <c r="M79" s="100">
        <f>'6 - Amort - Notes'!Z66</f>
        <v>0</v>
      </c>
      <c r="U79" s="15"/>
      <c r="W79" s="15"/>
    </row>
    <row r="80" spans="1:23" ht="15.75" thickBot="1" x14ac:dyDescent="0.3">
      <c r="F80" s="417"/>
      <c r="G80" s="418"/>
      <c r="H80" s="93">
        <f>H67+J67+L67+N67+P67+R67+T67</f>
        <v>0</v>
      </c>
      <c r="I80" s="94">
        <f>G67+I67+K67+M67+O67+Q67+S67</f>
        <v>0</v>
      </c>
      <c r="L80" s="120">
        <v>2024</v>
      </c>
      <c r="M80" s="100">
        <f>'6 - Amort - Notes'!Z67</f>
        <v>0</v>
      </c>
      <c r="U80" s="15"/>
      <c r="W80" s="15"/>
    </row>
    <row r="81" spans="1:22" ht="15" customHeight="1" thickBot="1" x14ac:dyDescent="0.3">
      <c r="F81" s="415"/>
      <c r="G81" s="416"/>
      <c r="H81" s="70"/>
      <c r="I81" s="70"/>
      <c r="L81" s="121">
        <v>2025</v>
      </c>
      <c r="M81" s="100">
        <f>'6 - Amort - Notes'!Z68</f>
        <v>0</v>
      </c>
    </row>
    <row r="82" spans="1:22" ht="15.75" thickBot="1" x14ac:dyDescent="0.3">
      <c r="F82" s="413" t="s">
        <v>55</v>
      </c>
      <c r="G82" s="414"/>
      <c r="H82" s="95">
        <f>C20</f>
        <v>0</v>
      </c>
      <c r="I82" s="67"/>
      <c r="L82" s="121">
        <v>2026</v>
      </c>
      <c r="M82" s="100">
        <f>'6 - Amort - Notes'!Z69</f>
        <v>0</v>
      </c>
    </row>
    <row r="83" spans="1:22" ht="15.75" thickBot="1" x14ac:dyDescent="0.3">
      <c r="F83" s="415"/>
      <c r="G83" s="416"/>
      <c r="H83" s="70"/>
      <c r="I83" s="70"/>
      <c r="L83" s="99" t="s">
        <v>108</v>
      </c>
      <c r="M83" s="100">
        <f>'6 - Amort - Notes'!Z70</f>
        <v>0</v>
      </c>
    </row>
    <row r="84" spans="1:22" ht="15.75" thickBot="1" x14ac:dyDescent="0.3">
      <c r="F84" s="419" t="s">
        <v>56</v>
      </c>
      <c r="G84" s="420"/>
      <c r="H84" s="370">
        <f>SUM(H72:H83)</f>
        <v>0</v>
      </c>
      <c r="I84" s="370">
        <f>SUM(I72:I83)</f>
        <v>0</v>
      </c>
      <c r="L84" s="122" t="s">
        <v>56</v>
      </c>
      <c r="M84" s="101">
        <f>SUM(M78:M83)</f>
        <v>0</v>
      </c>
    </row>
    <row r="85" spans="1:22" x14ac:dyDescent="0.25">
      <c r="D85" s="6"/>
      <c r="I85" s="12"/>
      <c r="J85" s="12"/>
      <c r="M85" s="8"/>
      <c r="N85" s="8"/>
      <c r="O85" s="8"/>
      <c r="P85" s="8"/>
      <c r="Q85" s="8"/>
      <c r="R85" s="8"/>
      <c r="S85" s="8"/>
      <c r="T85" s="8"/>
      <c r="U85" s="8"/>
      <c r="V85" s="8"/>
    </row>
    <row r="86" spans="1:22" x14ac:dyDescent="0.25">
      <c r="A86" s="1"/>
      <c r="B86" s="401" t="s">
        <v>75</v>
      </c>
      <c r="C86" s="401"/>
      <c r="D86" s="401"/>
      <c r="E86" s="401"/>
      <c r="F86" s="401"/>
      <c r="G86" s="401"/>
      <c r="H86" s="401"/>
      <c r="I86" s="12"/>
      <c r="J86" s="12"/>
      <c r="M86" s="20"/>
      <c r="N86" s="20"/>
      <c r="O86" s="20"/>
      <c r="P86" s="20"/>
      <c r="Q86" s="20"/>
      <c r="R86" s="20"/>
      <c r="S86" s="20"/>
      <c r="T86" s="20"/>
      <c r="U86" s="20"/>
      <c r="V86" s="20"/>
    </row>
    <row r="87" spans="1:22" ht="30" x14ac:dyDescent="0.25">
      <c r="B87" s="366" t="s">
        <v>84</v>
      </c>
      <c r="C87" s="366" t="s">
        <v>19</v>
      </c>
      <c r="D87" s="367" t="s">
        <v>305</v>
      </c>
      <c r="E87" s="366" t="s">
        <v>20</v>
      </c>
      <c r="F87" s="367" t="s">
        <v>306</v>
      </c>
      <c r="G87" s="366" t="s">
        <v>21</v>
      </c>
      <c r="H87" s="367" t="s">
        <v>307</v>
      </c>
      <c r="I87" s="119"/>
      <c r="J87" s="119"/>
      <c r="M87" s="20"/>
      <c r="N87" s="20"/>
      <c r="O87" s="20"/>
      <c r="P87" s="20"/>
      <c r="Q87" s="20"/>
      <c r="R87" s="20"/>
      <c r="S87" s="20"/>
      <c r="T87" s="20"/>
      <c r="U87" s="20"/>
      <c r="V87" s="20"/>
    </row>
    <row r="88" spans="1:22" x14ac:dyDescent="0.25">
      <c r="A88" s="73">
        <v>42736</v>
      </c>
      <c r="B88" s="16">
        <f>C16</f>
        <v>0</v>
      </c>
      <c r="C88" s="16">
        <f>G16</f>
        <v>0</v>
      </c>
      <c r="D88" s="16">
        <f>C19</f>
        <v>0</v>
      </c>
      <c r="E88" s="16">
        <f>K16</f>
        <v>0</v>
      </c>
      <c r="F88" s="77">
        <f>SUM(G55:R66)</f>
        <v>0</v>
      </c>
      <c r="G88" s="16"/>
      <c r="H88" s="16"/>
      <c r="I88" s="119"/>
      <c r="J88" s="119"/>
      <c r="M88" s="20"/>
      <c r="N88" s="20"/>
      <c r="O88" s="20"/>
      <c r="P88" s="20"/>
      <c r="Q88" s="20"/>
      <c r="R88" s="20"/>
      <c r="S88" s="20"/>
      <c r="T88" s="20"/>
      <c r="U88" s="20"/>
      <c r="V88" s="20"/>
    </row>
    <row r="89" spans="1:22" ht="15.75" thickBot="1" x14ac:dyDescent="0.3">
      <c r="A89" s="73">
        <v>43100</v>
      </c>
      <c r="B89" s="72">
        <f>C17</f>
        <v>0</v>
      </c>
      <c r="C89" s="72">
        <f>G17</f>
        <v>0</v>
      </c>
      <c r="D89" s="72">
        <f>C20</f>
        <v>0</v>
      </c>
      <c r="E89" s="72">
        <f>K17</f>
        <v>0</v>
      </c>
      <c r="F89" s="218">
        <f>U67</f>
        <v>0</v>
      </c>
      <c r="G89" s="72"/>
      <c r="H89" s="20"/>
      <c r="I89" s="397" t="s">
        <v>308</v>
      </c>
      <c r="J89" s="397"/>
      <c r="M89" s="20"/>
      <c r="N89" s="20"/>
      <c r="O89" s="20"/>
      <c r="P89" s="20"/>
      <c r="Q89" s="20"/>
      <c r="R89" s="20"/>
      <c r="S89" s="20"/>
      <c r="T89" s="20"/>
      <c r="U89" s="20"/>
      <c r="V89" s="20"/>
    </row>
    <row r="90" spans="1:22" ht="15.75" thickBot="1" x14ac:dyDescent="0.3">
      <c r="A90" s="71" t="s">
        <v>25</v>
      </c>
      <c r="B90" s="11">
        <f>B88-B89</f>
        <v>0</v>
      </c>
      <c r="C90" s="11">
        <f>C88-C89</f>
        <v>0</v>
      </c>
      <c r="D90" s="11">
        <f>D88-D89</f>
        <v>0</v>
      </c>
      <c r="E90" s="11">
        <f>E88-E89</f>
        <v>0</v>
      </c>
      <c r="F90" s="11">
        <f>F88-F89</f>
        <v>0</v>
      </c>
      <c r="G90" s="20">
        <f>SUM(B90:F90)</f>
        <v>0</v>
      </c>
      <c r="H90" s="183"/>
      <c r="I90" s="397"/>
      <c r="J90" s="397"/>
      <c r="M90" s="20"/>
      <c r="N90" s="20"/>
      <c r="O90" s="20"/>
      <c r="P90" s="20"/>
      <c r="Q90" s="20"/>
      <c r="R90" s="20"/>
      <c r="S90" s="20"/>
      <c r="T90" s="20"/>
      <c r="U90" s="20"/>
      <c r="V90" s="20"/>
    </row>
    <row r="91" spans="1:22" x14ac:dyDescent="0.25">
      <c r="J91" s="119"/>
      <c r="M91" s="230"/>
      <c r="N91" s="230"/>
      <c r="O91" s="230"/>
      <c r="P91" s="230"/>
      <c r="Q91" s="230"/>
      <c r="R91" s="230"/>
      <c r="S91" s="230"/>
      <c r="T91" s="230"/>
      <c r="U91" s="230"/>
      <c r="V91" s="230"/>
    </row>
    <row r="92" spans="1:22" x14ac:dyDescent="0.25">
      <c r="A92" s="1"/>
      <c r="B92" s="16">
        <f>B90</f>
        <v>0</v>
      </c>
      <c r="C92" s="16" t="s">
        <v>194</v>
      </c>
      <c r="F92" s="20"/>
      <c r="G92" s="12"/>
    </row>
    <row r="93" spans="1:22" x14ac:dyDescent="0.25">
      <c r="A93" s="1"/>
      <c r="B93" s="16">
        <f>C90</f>
        <v>0</v>
      </c>
      <c r="C93" t="s">
        <v>195</v>
      </c>
      <c r="F93" s="20"/>
      <c r="G93" s="12"/>
    </row>
    <row r="94" spans="1:22" x14ac:dyDescent="0.25">
      <c r="A94" s="1"/>
      <c r="B94" s="16">
        <f>D90</f>
        <v>0</v>
      </c>
      <c r="C94" t="s">
        <v>196</v>
      </c>
      <c r="F94" s="17">
        <f>L17</f>
        <v>0</v>
      </c>
      <c r="G94" s="15" t="s">
        <v>167</v>
      </c>
    </row>
    <row r="95" spans="1:22" x14ac:dyDescent="0.25">
      <c r="B95" s="16">
        <f>E90</f>
        <v>0</v>
      </c>
      <c r="C95" t="s">
        <v>197</v>
      </c>
      <c r="F95" s="243">
        <f>U55</f>
        <v>0</v>
      </c>
      <c r="G95" s="79" t="s">
        <v>27</v>
      </c>
    </row>
    <row r="96" spans="1:22" x14ac:dyDescent="0.25">
      <c r="B96" s="16">
        <f>F90</f>
        <v>0</v>
      </c>
      <c r="C96" t="s">
        <v>198</v>
      </c>
      <c r="F96" s="20">
        <f>-114858*B17</f>
        <v>0</v>
      </c>
      <c r="G96" s="15" t="s">
        <v>269</v>
      </c>
    </row>
    <row r="97" spans="2:7" x14ac:dyDescent="0.25">
      <c r="B97" s="72">
        <f>H90</f>
        <v>0</v>
      </c>
      <c r="C97" t="s">
        <v>26</v>
      </c>
      <c r="F97" s="332"/>
      <c r="G97" s="79" t="s">
        <v>209</v>
      </c>
    </row>
    <row r="98" spans="2:7" ht="15.75" thickBot="1" x14ac:dyDescent="0.3">
      <c r="B98" s="74">
        <f>SUM(B92:B97)</f>
        <v>0</v>
      </c>
      <c r="C98" s="15" t="s">
        <v>274</v>
      </c>
      <c r="F98" s="76">
        <f>SUM(F94:F97)</f>
        <v>0</v>
      </c>
      <c r="G98" s="15" t="s">
        <v>23</v>
      </c>
    </row>
    <row r="99" spans="2:7" ht="15.75" thickTop="1" x14ac:dyDescent="0.25"/>
    <row r="100" spans="2:7" x14ac:dyDescent="0.25">
      <c r="D100" s="266" t="s">
        <v>224</v>
      </c>
      <c r="E100" s="267" t="e">
        <f>B98/F98</f>
        <v>#DIV/0!</v>
      </c>
    </row>
  </sheetData>
  <mergeCells count="27">
    <mergeCell ref="D8:L8"/>
    <mergeCell ref="D9:L9"/>
    <mergeCell ref="D10:G10"/>
    <mergeCell ref="H10:K10"/>
    <mergeCell ref="D47:D48"/>
    <mergeCell ref="F45:U45"/>
    <mergeCell ref="B86:H86"/>
    <mergeCell ref="A55:C56"/>
    <mergeCell ref="C58:D58"/>
    <mergeCell ref="A45:D45"/>
    <mergeCell ref="A24:E24"/>
    <mergeCell ref="A39:D39"/>
    <mergeCell ref="A35:C35"/>
    <mergeCell ref="F69:I69"/>
    <mergeCell ref="H70:H71"/>
    <mergeCell ref="I70:I71"/>
    <mergeCell ref="F72:G73"/>
    <mergeCell ref="F74:G76"/>
    <mergeCell ref="F77:G77"/>
    <mergeCell ref="F78:G81"/>
    <mergeCell ref="F82:G83"/>
    <mergeCell ref="F84:G84"/>
    <mergeCell ref="L76:L77"/>
    <mergeCell ref="M76:M77"/>
    <mergeCell ref="L72:M74"/>
    <mergeCell ref="L75:M75"/>
    <mergeCell ref="I89:J90"/>
  </mergeCells>
  <dataValidations count="4">
    <dataValidation allowBlank="1" showInputMessage="1" showErrorMessage="1" promptTitle="Deferred Inflows" prompt="Enter amounts in this column as credits (-)." sqref="G49:G66 I49:I66"/>
    <dataValidation allowBlank="1" showInputMessage="1" showErrorMessage="1" promptTitle="Deferred Outlows" prompt="Enter amounts in this column as debits (+)." sqref="H49:H66"/>
    <dataValidation allowBlank="1" showInputMessage="1" showErrorMessage="1" promptTitle="Deferred Outflows" prompt="Enter amounts in this column as debits (+)." sqref="J49:R66 S55:T55"/>
    <dataValidation allowBlank="1" showInputMessage="1" showErrorMessage="1" prompt="If you have more than one DRS ORG ID number, combine the percentages." sqref="B16:B17"/>
  </dataValidations>
  <pageMargins left="0.7" right="0.7" top="0.75" bottom="0.75" header="0.3" footer="0.3"/>
  <pageSetup paperSize="17" scale="43" orientation="landscape" cellComments="asDisplayed" r:id="rId1"/>
  <ignoredErrors>
    <ignoredError sqref="G12:G13 U49:U55 G67:R67"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zoomScaleNormal="100" workbookViewId="0">
      <selection activeCell="A48" sqref="A48:XFD48"/>
    </sheetView>
  </sheetViews>
  <sheetFormatPr defaultRowHeight="15" x14ac:dyDescent="0.25"/>
  <cols>
    <col min="1" max="1" width="36.140625" customWidth="1"/>
    <col min="2" max="2" width="15.5703125" customWidth="1"/>
    <col min="3" max="12" width="15.7109375" customWidth="1"/>
    <col min="13" max="13" width="10.85546875" bestFit="1" customWidth="1"/>
  </cols>
  <sheetData>
    <row r="1" spans="1:12" x14ac:dyDescent="0.25">
      <c r="A1" s="1"/>
    </row>
    <row r="2" spans="1:12" x14ac:dyDescent="0.25">
      <c r="C2" s="451" t="s">
        <v>243</v>
      </c>
      <c r="D2" s="451"/>
      <c r="E2" s="451"/>
      <c r="F2" s="451"/>
      <c r="G2" s="451"/>
      <c r="H2" s="451"/>
      <c r="I2" s="451"/>
      <c r="J2" s="451"/>
      <c r="K2" s="451"/>
      <c r="L2" s="451"/>
    </row>
    <row r="4" spans="1:12" x14ac:dyDescent="0.25">
      <c r="C4" s="2" t="s">
        <v>186</v>
      </c>
      <c r="D4" s="2"/>
      <c r="E4" s="2"/>
      <c r="F4" s="2"/>
      <c r="G4" s="2"/>
      <c r="H4" s="2"/>
      <c r="I4" s="2"/>
      <c r="J4" s="2"/>
      <c r="K4" s="2"/>
      <c r="L4" s="2"/>
    </row>
    <row r="5" spans="1:12" x14ac:dyDescent="0.25">
      <c r="C5" s="2" t="s">
        <v>244</v>
      </c>
      <c r="D5" s="2"/>
      <c r="E5" s="2"/>
      <c r="F5" s="2"/>
      <c r="G5" s="2"/>
      <c r="H5" s="2"/>
      <c r="I5" s="2"/>
      <c r="J5" s="2"/>
      <c r="K5" s="2"/>
      <c r="L5" s="2"/>
    </row>
    <row r="6" spans="1:12" x14ac:dyDescent="0.25">
      <c r="C6" s="3" t="s">
        <v>222</v>
      </c>
      <c r="D6" s="2"/>
      <c r="E6" s="2"/>
      <c r="F6" s="2"/>
      <c r="G6" s="2"/>
      <c r="H6" s="2"/>
      <c r="I6" s="2"/>
      <c r="J6" s="2"/>
      <c r="K6" s="2"/>
      <c r="L6" s="2"/>
    </row>
    <row r="7" spans="1:12" x14ac:dyDescent="0.25">
      <c r="C7" s="3" t="s">
        <v>223</v>
      </c>
      <c r="D7" s="4"/>
      <c r="E7" s="2"/>
      <c r="F7" s="2"/>
      <c r="G7" s="2"/>
      <c r="H7" s="2"/>
      <c r="I7" s="2"/>
      <c r="J7" s="2"/>
      <c r="K7" s="2"/>
      <c r="L7" s="2"/>
    </row>
    <row r="8" spans="1:12" x14ac:dyDescent="0.25">
      <c r="D8" s="429"/>
      <c r="E8" s="429"/>
      <c r="F8" s="429"/>
      <c r="G8" s="429"/>
      <c r="H8" s="429"/>
      <c r="I8" s="429"/>
      <c r="J8" s="429"/>
      <c r="K8" s="429"/>
      <c r="L8" s="429"/>
    </row>
    <row r="9" spans="1:12" ht="15.75" thickBot="1" x14ac:dyDescent="0.3">
      <c r="D9" s="429"/>
      <c r="E9" s="429"/>
      <c r="F9" s="429"/>
      <c r="G9" s="429"/>
      <c r="H9" s="429"/>
      <c r="I9" s="429"/>
      <c r="J9" s="429"/>
      <c r="K9" s="429"/>
      <c r="L9" s="429"/>
    </row>
    <row r="10" spans="1:12" ht="15.75" thickBot="1" x14ac:dyDescent="0.3">
      <c r="B10" s="138" t="s">
        <v>112</v>
      </c>
      <c r="D10" s="430" t="s">
        <v>168</v>
      </c>
      <c r="E10" s="431"/>
      <c r="F10" s="431"/>
      <c r="G10" s="431"/>
      <c r="H10" s="432" t="s">
        <v>12</v>
      </c>
      <c r="I10" s="433"/>
      <c r="J10" s="433"/>
      <c r="K10" s="434"/>
    </row>
    <row r="11" spans="1:12" ht="120.75" thickBot="1" x14ac:dyDescent="0.3">
      <c r="A11" s="105"/>
      <c r="C11" s="32" t="s">
        <v>90</v>
      </c>
      <c r="D11" s="33" t="s">
        <v>0</v>
      </c>
      <c r="E11" s="33" t="s">
        <v>1</v>
      </c>
      <c r="F11" s="33" t="s">
        <v>2</v>
      </c>
      <c r="G11" s="46" t="s">
        <v>13</v>
      </c>
      <c r="H11" s="35" t="s">
        <v>0</v>
      </c>
      <c r="I11" s="35" t="s">
        <v>1</v>
      </c>
      <c r="J11" s="35" t="s">
        <v>2</v>
      </c>
      <c r="K11" s="60" t="s">
        <v>14</v>
      </c>
      <c r="L11" s="31" t="s">
        <v>3</v>
      </c>
    </row>
    <row r="12" spans="1:12" x14ac:dyDescent="0.25">
      <c r="A12" s="1" t="s">
        <v>245</v>
      </c>
      <c r="C12" s="36">
        <v>1888509000</v>
      </c>
      <c r="D12" s="63"/>
      <c r="E12" s="232"/>
      <c r="F12" s="63"/>
      <c r="G12" s="64">
        <f>SUM(D12:F12)</f>
        <v>0</v>
      </c>
      <c r="H12" s="39"/>
      <c r="I12" s="40">
        <v>-19753764</v>
      </c>
      <c r="J12" s="39"/>
      <c r="K12" s="41">
        <f>+SUM(H12:J12)</f>
        <v>-19753764</v>
      </c>
      <c r="L12" s="5"/>
    </row>
    <row r="13" spans="1:12" ht="15.75" thickBot="1" x14ac:dyDescent="0.3">
      <c r="A13" s="137" t="s">
        <v>246</v>
      </c>
      <c r="B13" s="136"/>
      <c r="C13" s="37">
        <v>3425562000</v>
      </c>
      <c r="D13" s="38"/>
      <c r="E13" s="38"/>
      <c r="F13" s="38"/>
      <c r="G13" s="38">
        <f>SUM(D13:F13)</f>
        <v>0</v>
      </c>
      <c r="H13" s="43"/>
      <c r="I13" s="43">
        <v>-1046720080</v>
      </c>
      <c r="J13" s="42"/>
      <c r="K13" s="44">
        <f>+SUM(H13:J13)</f>
        <v>-1046720080</v>
      </c>
      <c r="L13" s="34">
        <v>-510087000</v>
      </c>
    </row>
    <row r="14" spans="1:12" ht="15.75" thickTop="1" x14ac:dyDescent="0.25"/>
    <row r="15" spans="1:12" ht="15.75" thickBot="1" x14ac:dyDescent="0.3">
      <c r="A15" s="15" t="s">
        <v>111</v>
      </c>
    </row>
    <row r="16" spans="1:12" ht="15.75" thickBot="1" x14ac:dyDescent="0.3">
      <c r="A16" s="6" t="s">
        <v>236</v>
      </c>
      <c r="B16" s="98"/>
      <c r="C16" s="125">
        <f>C12*$B$16</f>
        <v>0</v>
      </c>
      <c r="D16" s="127">
        <f t="shared" ref="D16:K16" si="0">D12*$B$16</f>
        <v>0</v>
      </c>
      <c r="E16" s="127">
        <f t="shared" si="0"/>
        <v>0</v>
      </c>
      <c r="F16" s="127">
        <f t="shared" si="0"/>
        <v>0</v>
      </c>
      <c r="G16" s="128">
        <f t="shared" si="0"/>
        <v>0</v>
      </c>
      <c r="H16" s="131">
        <f t="shared" si="0"/>
        <v>0</v>
      </c>
      <c r="I16" s="131">
        <f t="shared" si="0"/>
        <v>0</v>
      </c>
      <c r="J16" s="131">
        <f t="shared" si="0"/>
        <v>0</v>
      </c>
      <c r="K16" s="132">
        <f t="shared" si="0"/>
        <v>0</v>
      </c>
      <c r="L16" s="7"/>
    </row>
    <row r="17" spans="1:13" ht="15.75" thickBot="1" x14ac:dyDescent="0.3">
      <c r="A17" s="6" t="s">
        <v>256</v>
      </c>
      <c r="B17" s="98"/>
      <c r="C17" s="126">
        <f>C13*$B$17</f>
        <v>0</v>
      </c>
      <c r="D17" s="129">
        <f>D13*$B$17</f>
        <v>0</v>
      </c>
      <c r="E17" s="129">
        <f t="shared" ref="E17:L17" si="1">E13*$B$17</f>
        <v>0</v>
      </c>
      <c r="F17" s="129">
        <f t="shared" si="1"/>
        <v>0</v>
      </c>
      <c r="G17" s="130">
        <f t="shared" si="1"/>
        <v>0</v>
      </c>
      <c r="H17" s="133">
        <f t="shared" si="1"/>
        <v>0</v>
      </c>
      <c r="I17" s="133">
        <f t="shared" si="1"/>
        <v>0</v>
      </c>
      <c r="J17" s="133">
        <f t="shared" si="1"/>
        <v>0</v>
      </c>
      <c r="K17" s="134">
        <f t="shared" si="1"/>
        <v>0</v>
      </c>
      <c r="L17" s="8">
        <f t="shared" si="1"/>
        <v>0</v>
      </c>
    </row>
    <row r="18" spans="1:13" x14ac:dyDescent="0.25">
      <c r="A18" s="6"/>
      <c r="B18" s="6"/>
      <c r="C18" s="6"/>
      <c r="D18" s="6"/>
    </row>
    <row r="19" spans="1:13" x14ac:dyDescent="0.25">
      <c r="A19" s="9"/>
      <c r="B19" s="6"/>
      <c r="C19" s="6"/>
      <c r="D19" s="6"/>
      <c r="G19" s="47"/>
    </row>
    <row r="20" spans="1:13" x14ac:dyDescent="0.25">
      <c r="A20" s="1"/>
      <c r="B20" s="10" t="s">
        <v>4</v>
      </c>
      <c r="C20" s="10" t="s">
        <v>5</v>
      </c>
    </row>
    <row r="21" spans="1:13" x14ac:dyDescent="0.25">
      <c r="A21" s="61" t="s">
        <v>58</v>
      </c>
      <c r="B21" s="11"/>
      <c r="C21" s="11"/>
      <c r="E21" s="13"/>
      <c r="F21" s="13"/>
      <c r="G21" s="19"/>
    </row>
    <row r="22" spans="1:13" x14ac:dyDescent="0.25">
      <c r="A22" s="331" t="s">
        <v>290</v>
      </c>
      <c r="B22" s="11">
        <f>C17</f>
        <v>0</v>
      </c>
      <c r="C22" s="11"/>
      <c r="E22" s="14"/>
      <c r="F22" s="14"/>
      <c r="G22" s="19"/>
    </row>
    <row r="23" spans="1:13" x14ac:dyDescent="0.25">
      <c r="A23" s="331" t="s">
        <v>296</v>
      </c>
      <c r="B23" s="11"/>
      <c r="C23" s="11">
        <f>-C16</f>
        <v>0</v>
      </c>
      <c r="E23" s="15"/>
      <c r="F23" s="15"/>
      <c r="G23" s="19"/>
    </row>
    <row r="24" spans="1:13" x14ac:dyDescent="0.25">
      <c r="A24" s="45" t="s">
        <v>259</v>
      </c>
      <c r="B24" s="16"/>
      <c r="C24" s="16">
        <f>+K17</f>
        <v>0</v>
      </c>
      <c r="G24" s="12"/>
    </row>
    <row r="25" spans="1:13" x14ac:dyDescent="0.25">
      <c r="A25" s="331" t="s">
        <v>287</v>
      </c>
      <c r="B25" s="16">
        <f>-K16</f>
        <v>0</v>
      </c>
      <c r="C25" s="16"/>
      <c r="G25" s="48"/>
    </row>
    <row r="26" spans="1:13" x14ac:dyDescent="0.25">
      <c r="A26" s="6" t="str">
        <f>IF(SUM(B22:C25)&lt;0, "Adjustment to Pension Expense","     Adjustment to Pension Expense")</f>
        <v xml:space="preserve">     Adjustment to Pension Expense</v>
      </c>
      <c r="B26" s="207">
        <f>IF(SUM(B22:C25)&lt;0, SUM(B22:C25)*-1, 0)</f>
        <v>0</v>
      </c>
      <c r="C26" s="207">
        <f>IF(SUM(B22:C25)&lt;0, 0, SUM(B22:C25)*-1)</f>
        <v>0</v>
      </c>
      <c r="G26" s="12"/>
    </row>
    <row r="27" spans="1:13" x14ac:dyDescent="0.25">
      <c r="A27" s="6"/>
      <c r="G27" s="12"/>
    </row>
    <row r="28" spans="1:13" x14ac:dyDescent="0.25">
      <c r="A28" s="12"/>
      <c r="G28" s="12"/>
    </row>
    <row r="29" spans="1:13" ht="15.75" thickBot="1" x14ac:dyDescent="0.3">
      <c r="A29" s="407" t="s">
        <v>300</v>
      </c>
      <c r="B29" s="407"/>
      <c r="C29" s="407"/>
      <c r="D29" s="407"/>
      <c r="F29" s="365" t="s">
        <v>51</v>
      </c>
      <c r="G29" s="167"/>
      <c r="H29" s="53"/>
      <c r="I29" s="371"/>
    </row>
    <row r="30" spans="1:13" x14ac:dyDescent="0.25">
      <c r="A30" s="407"/>
      <c r="B30" s="407"/>
      <c r="C30" s="407"/>
      <c r="D30" s="407"/>
      <c r="G30" s="50"/>
      <c r="H30" s="403" t="s">
        <v>319</v>
      </c>
      <c r="I30" s="403" t="s">
        <v>320</v>
      </c>
    </row>
    <row r="31" spans="1:13" ht="15.75" thickBot="1" x14ac:dyDescent="0.3">
      <c r="A31" s="407"/>
      <c r="B31" s="407"/>
      <c r="C31" s="407"/>
      <c r="D31" s="407"/>
      <c r="G31" s="353"/>
      <c r="H31" s="428"/>
      <c r="I31" s="428"/>
    </row>
    <row r="32" spans="1:13" ht="15.75" thickBot="1" x14ac:dyDescent="0.3">
      <c r="A32" s="408"/>
      <c r="B32" s="408"/>
      <c r="C32" s="408"/>
      <c r="D32" s="408"/>
      <c r="F32" s="413" t="s">
        <v>48</v>
      </c>
      <c r="G32" s="414"/>
      <c r="H32" s="372"/>
      <c r="I32" s="373"/>
      <c r="L32" s="399" t="s">
        <v>304</v>
      </c>
      <c r="M32" s="399"/>
    </row>
    <row r="33" spans="1:13" ht="15.75" thickBot="1" x14ac:dyDescent="0.3">
      <c r="A33" s="441" t="s">
        <v>87</v>
      </c>
      <c r="B33" s="442"/>
      <c r="C33" s="442"/>
      <c r="D33" s="443"/>
      <c r="F33" s="415"/>
      <c r="G33" s="416"/>
      <c r="H33" s="374">
        <f>D17</f>
        <v>0</v>
      </c>
      <c r="I33" s="375">
        <f>H17</f>
        <v>0</v>
      </c>
      <c r="J33" s="371"/>
      <c r="K33" s="371"/>
      <c r="L33" s="399"/>
      <c r="M33" s="399"/>
    </row>
    <row r="34" spans="1:13" x14ac:dyDescent="0.25">
      <c r="A34" s="325"/>
      <c r="B34" s="20"/>
      <c r="C34" s="20"/>
      <c r="D34" s="326"/>
      <c r="F34" s="413" t="s">
        <v>52</v>
      </c>
      <c r="G34" s="414"/>
      <c r="H34" s="376"/>
      <c r="I34" s="377"/>
      <c r="J34" s="327"/>
      <c r="K34" s="327"/>
      <c r="L34" s="399"/>
      <c r="M34" s="399"/>
    </row>
    <row r="35" spans="1:13" ht="15.75" thickBot="1" x14ac:dyDescent="0.3">
      <c r="A35" s="325"/>
      <c r="B35" s="22" t="s">
        <v>233</v>
      </c>
      <c r="C35" s="22" t="s">
        <v>251</v>
      </c>
      <c r="D35" s="361" t="s">
        <v>137</v>
      </c>
      <c r="F35" s="417"/>
      <c r="G35" s="418"/>
      <c r="H35" s="378">
        <f>E17</f>
        <v>0</v>
      </c>
      <c r="I35" s="379">
        <f>I17</f>
        <v>0</v>
      </c>
      <c r="J35" s="327"/>
      <c r="K35" s="327"/>
      <c r="L35" s="400" t="s">
        <v>303</v>
      </c>
      <c r="M35" s="400"/>
    </row>
    <row r="36" spans="1:13" ht="15.75" thickBot="1" x14ac:dyDescent="0.3">
      <c r="A36" s="325"/>
      <c r="B36" s="23">
        <f>B16</f>
        <v>0</v>
      </c>
      <c r="C36" s="23">
        <f>B17</f>
        <v>0</v>
      </c>
      <c r="D36" s="361"/>
      <c r="F36" s="415"/>
      <c r="G36" s="416"/>
      <c r="H36" s="380"/>
      <c r="I36" s="381"/>
      <c r="J36" s="327"/>
      <c r="K36" s="327"/>
      <c r="L36" s="403" t="s">
        <v>318</v>
      </c>
      <c r="M36" s="436" t="s">
        <v>33</v>
      </c>
    </row>
    <row r="37" spans="1:13" ht="15.75" thickBot="1" x14ac:dyDescent="0.3">
      <c r="A37" s="325"/>
      <c r="B37" s="12"/>
      <c r="C37" s="12"/>
      <c r="D37" s="326"/>
      <c r="F37" s="419" t="s">
        <v>53</v>
      </c>
      <c r="G37" s="420"/>
      <c r="H37" s="370">
        <f>F17</f>
        <v>0</v>
      </c>
      <c r="I37" s="369">
        <f>J17</f>
        <v>0</v>
      </c>
      <c r="J37" s="211" t="s">
        <v>193</v>
      </c>
      <c r="K37" s="210">
        <f>SUM(H32:I41)</f>
        <v>0</v>
      </c>
      <c r="L37" s="404"/>
      <c r="M37" s="437"/>
    </row>
    <row r="38" spans="1:13" ht="15.75" thickBot="1" x14ac:dyDescent="0.3">
      <c r="A38" s="110" t="s">
        <v>91</v>
      </c>
      <c r="B38" s="108">
        <f>C16</f>
        <v>0</v>
      </c>
      <c r="C38" s="77">
        <f>C12*$B$17</f>
        <v>0</v>
      </c>
      <c r="D38" s="54">
        <f>C38-B38</f>
        <v>0</v>
      </c>
      <c r="F38" s="421" t="s">
        <v>54</v>
      </c>
      <c r="G38" s="422"/>
      <c r="H38" s="382"/>
      <c r="I38" s="383"/>
      <c r="J38" s="86"/>
      <c r="K38" s="86"/>
      <c r="L38" s="120">
        <v>2022</v>
      </c>
      <c r="M38" s="100">
        <f>'6 - Amort - Notes'!AF65</f>
        <v>0</v>
      </c>
    </row>
    <row r="39" spans="1:13" ht="15.75" thickBot="1" x14ac:dyDescent="0.3">
      <c r="A39" s="325" t="s">
        <v>8</v>
      </c>
      <c r="B39" s="25">
        <f>G16</f>
        <v>0</v>
      </c>
      <c r="C39" s="77">
        <f>G12*$B$17</f>
        <v>0</v>
      </c>
      <c r="D39" s="54">
        <f>C39-B39</f>
        <v>0</v>
      </c>
      <c r="F39" s="423"/>
      <c r="G39" s="424"/>
      <c r="H39" s="384"/>
      <c r="I39" s="385"/>
      <c r="J39" s="77"/>
      <c r="K39" s="77"/>
      <c r="L39" s="120">
        <v>2023</v>
      </c>
      <c r="M39" s="100">
        <f>'6 - Amort - Notes'!AF66</f>
        <v>0</v>
      </c>
    </row>
    <row r="40" spans="1:13" ht="15.75" thickBot="1" x14ac:dyDescent="0.3">
      <c r="A40" s="325" t="s">
        <v>9</v>
      </c>
      <c r="B40" s="24">
        <f>K16</f>
        <v>0</v>
      </c>
      <c r="C40" s="280">
        <f>K12*$B$17</f>
        <v>0</v>
      </c>
      <c r="D40" s="55">
        <f>C40-B40</f>
        <v>0</v>
      </c>
      <c r="F40" s="423"/>
      <c r="G40" s="424"/>
      <c r="H40" s="384"/>
      <c r="I40" s="385"/>
      <c r="J40" s="77"/>
      <c r="K40" s="77"/>
      <c r="L40" s="120">
        <v>2024</v>
      </c>
      <c r="M40" s="100">
        <f>'6 - Amort - Notes'!AF67</f>
        <v>0</v>
      </c>
    </row>
    <row r="41" spans="1:13" ht="16.5" thickTop="1" thickBot="1" x14ac:dyDescent="0.3">
      <c r="A41" s="325" t="s">
        <v>10</v>
      </c>
      <c r="B41" s="25"/>
      <c r="C41" s="25"/>
      <c r="D41" s="55">
        <f>SUM(D38:D40)</f>
        <v>0</v>
      </c>
      <c r="F41" s="425"/>
      <c r="G41" s="426"/>
      <c r="H41" s="380"/>
      <c r="I41" s="386"/>
      <c r="J41" s="77"/>
      <c r="K41" s="77"/>
      <c r="L41" s="121">
        <v>2025</v>
      </c>
      <c r="M41" s="100">
        <f>'6 - Amort - Notes'!AF68</f>
        <v>0</v>
      </c>
    </row>
    <row r="42" spans="1:13" ht="16.5" thickTop="1" thickBot="1" x14ac:dyDescent="0.3">
      <c r="A42" s="325"/>
      <c r="B42" s="12"/>
      <c r="C42" s="12"/>
      <c r="D42" s="326"/>
      <c r="F42" s="413" t="s">
        <v>55</v>
      </c>
      <c r="G42" s="414"/>
      <c r="H42" s="382"/>
      <c r="I42" s="387"/>
      <c r="J42" s="77"/>
      <c r="K42" s="77"/>
      <c r="L42" s="121">
        <v>2026</v>
      </c>
      <c r="M42" s="100"/>
    </row>
    <row r="43" spans="1:13" ht="15.75" thickBot="1" x14ac:dyDescent="0.3">
      <c r="A43" s="409" t="s">
        <v>11</v>
      </c>
      <c r="B43" s="410"/>
      <c r="C43" s="410"/>
      <c r="D43" s="349"/>
      <c r="F43" s="415"/>
      <c r="G43" s="416"/>
      <c r="H43" s="380"/>
      <c r="I43" s="386"/>
      <c r="J43" s="77"/>
      <c r="K43" s="17"/>
      <c r="L43" s="99" t="s">
        <v>108</v>
      </c>
      <c r="M43" s="100"/>
    </row>
    <row r="44" spans="1:13" ht="15.75" thickBot="1" x14ac:dyDescent="0.3">
      <c r="A44" s="411"/>
      <c r="B44" s="412"/>
      <c r="C44" s="412"/>
      <c r="D44" s="348">
        <f>-D41</f>
        <v>0</v>
      </c>
      <c r="F44" s="419" t="s">
        <v>56</v>
      </c>
      <c r="G44" s="420"/>
      <c r="H44" s="370">
        <f>SUM(H32:H43)</f>
        <v>0</v>
      </c>
      <c r="I44" s="370">
        <f>SUM(I32:I43)</f>
        <v>0</v>
      </c>
      <c r="L44" s="122" t="s">
        <v>56</v>
      </c>
      <c r="M44" s="101">
        <f>SUM(M38:M43)</f>
        <v>0</v>
      </c>
    </row>
    <row r="45" spans="1:13" x14ac:dyDescent="0.25">
      <c r="H45" s="119"/>
      <c r="I45" s="119"/>
    </row>
    <row r="46" spans="1:13" x14ac:dyDescent="0.25">
      <c r="D46" s="6"/>
      <c r="H46" s="12"/>
      <c r="I46" s="12"/>
    </row>
    <row r="47" spans="1:13" x14ac:dyDescent="0.25">
      <c r="A47" s="1"/>
      <c r="B47" s="401" t="s">
        <v>88</v>
      </c>
      <c r="C47" s="401"/>
      <c r="D47" s="401"/>
      <c r="E47" s="401"/>
      <c r="F47" s="401"/>
      <c r="G47" s="401"/>
      <c r="H47" s="119"/>
      <c r="I47" s="119"/>
    </row>
    <row r="48" spans="1:13" ht="30" x14ac:dyDescent="0.25">
      <c r="B48" s="366" t="s">
        <v>84</v>
      </c>
      <c r="C48" s="366" t="s">
        <v>19</v>
      </c>
      <c r="D48" s="367" t="s">
        <v>305</v>
      </c>
      <c r="E48" s="366" t="s">
        <v>20</v>
      </c>
      <c r="F48" s="367" t="s">
        <v>306</v>
      </c>
      <c r="G48" s="366" t="s">
        <v>21</v>
      </c>
      <c r="H48" s="78"/>
      <c r="I48" s="78"/>
    </row>
    <row r="49" spans="1:9" x14ac:dyDescent="0.25">
      <c r="A49" s="73">
        <v>42736</v>
      </c>
      <c r="B49" s="16">
        <f>C16</f>
        <v>0</v>
      </c>
      <c r="C49" s="16">
        <f>G16</f>
        <v>0</v>
      </c>
      <c r="D49" s="16"/>
      <c r="E49" s="16">
        <f>K16</f>
        <v>0</v>
      </c>
      <c r="F49" s="16"/>
      <c r="G49" s="16"/>
      <c r="H49" s="20"/>
      <c r="I49" s="16"/>
    </row>
    <row r="50" spans="1:9" x14ac:dyDescent="0.25">
      <c r="A50" s="73">
        <v>43100</v>
      </c>
      <c r="B50" s="72">
        <f>C17</f>
        <v>0</v>
      </c>
      <c r="C50" s="72">
        <f>G17</f>
        <v>0</v>
      </c>
      <c r="D50" s="72"/>
      <c r="E50" s="72">
        <f>K17</f>
        <v>0</v>
      </c>
      <c r="F50" s="72"/>
      <c r="G50" s="72"/>
      <c r="H50" s="20"/>
      <c r="I50" s="20"/>
    </row>
    <row r="51" spans="1:9" x14ac:dyDescent="0.25">
      <c r="A51" s="71" t="s">
        <v>25</v>
      </c>
      <c r="B51" s="11">
        <f>B49-B50</f>
        <v>0</v>
      </c>
      <c r="C51" s="11">
        <f>C49-C50</f>
        <v>0</v>
      </c>
      <c r="D51" s="11">
        <f>D49-D50</f>
        <v>0</v>
      </c>
      <c r="E51" s="11">
        <f>E49-E50</f>
        <v>0</v>
      </c>
      <c r="F51" s="11">
        <f>F49-F50</f>
        <v>0</v>
      </c>
      <c r="G51" s="20">
        <f>SUM(B51:F51)</f>
        <v>0</v>
      </c>
      <c r="H51" s="20"/>
      <c r="I51" s="20"/>
    </row>
    <row r="53" spans="1:9" x14ac:dyDescent="0.25">
      <c r="A53" s="1"/>
      <c r="B53" s="16">
        <f>B51</f>
        <v>0</v>
      </c>
      <c r="C53" s="16" t="s">
        <v>199</v>
      </c>
      <c r="F53" s="20"/>
      <c r="G53" s="12"/>
    </row>
    <row r="54" spans="1:9" x14ac:dyDescent="0.25">
      <c r="A54" s="1"/>
      <c r="B54" s="16">
        <f>C51</f>
        <v>0</v>
      </c>
      <c r="C54" t="s">
        <v>195</v>
      </c>
      <c r="F54" s="20"/>
      <c r="G54" s="12"/>
    </row>
    <row r="55" spans="1:9" x14ac:dyDescent="0.25">
      <c r="A55" s="1"/>
      <c r="B55" s="16">
        <f>D51</f>
        <v>0</v>
      </c>
      <c r="C55" t="s">
        <v>169</v>
      </c>
      <c r="F55" s="75"/>
      <c r="G55" s="12"/>
    </row>
    <row r="56" spans="1:9" x14ac:dyDescent="0.25">
      <c r="B56" s="16">
        <f>E51</f>
        <v>0</v>
      </c>
      <c r="C56" t="s">
        <v>197</v>
      </c>
    </row>
    <row r="57" spans="1:9" x14ac:dyDescent="0.25">
      <c r="B57" s="16">
        <f>F51</f>
        <v>0</v>
      </c>
      <c r="C57" t="s">
        <v>92</v>
      </c>
      <c r="F57" s="20">
        <f>L17</f>
        <v>0</v>
      </c>
      <c r="G57" s="15" t="s">
        <v>167</v>
      </c>
    </row>
    <row r="58" spans="1:9" x14ac:dyDescent="0.25">
      <c r="B58" s="72">
        <v>0</v>
      </c>
      <c r="C58" t="s">
        <v>93</v>
      </c>
      <c r="F58" s="176">
        <f>D44</f>
        <v>0</v>
      </c>
      <c r="G58" s="79" t="s">
        <v>22</v>
      </c>
    </row>
    <row r="59" spans="1:9" ht="15.75" thickBot="1" x14ac:dyDescent="0.3">
      <c r="B59" s="74">
        <f>SUM(B53:B58)</f>
        <v>0</v>
      </c>
      <c r="C59" s="15" t="s">
        <v>274</v>
      </c>
      <c r="F59" s="76">
        <f>SUM(F57:F58)</f>
        <v>0</v>
      </c>
      <c r="G59" s="15" t="s">
        <v>23</v>
      </c>
    </row>
    <row r="60" spans="1:9" ht="15.75" thickTop="1" x14ac:dyDescent="0.25"/>
    <row r="61" spans="1:9" x14ac:dyDescent="0.25">
      <c r="D61" s="266" t="s">
        <v>224</v>
      </c>
      <c r="E61" s="267" t="e">
        <f>B59/F59</f>
        <v>#DIV/0!</v>
      </c>
    </row>
  </sheetData>
  <mergeCells count="21">
    <mergeCell ref="B47:G47"/>
    <mergeCell ref="A43:C44"/>
    <mergeCell ref="A33:D33"/>
    <mergeCell ref="A29:D32"/>
    <mergeCell ref="F32:G33"/>
    <mergeCell ref="F34:G36"/>
    <mergeCell ref="F37:G37"/>
    <mergeCell ref="F38:G41"/>
    <mergeCell ref="F42:G43"/>
    <mergeCell ref="F44:G44"/>
    <mergeCell ref="C2:L2"/>
    <mergeCell ref="D8:L8"/>
    <mergeCell ref="D9:L9"/>
    <mergeCell ref="D10:G10"/>
    <mergeCell ref="H10:K10"/>
    <mergeCell ref="H30:H31"/>
    <mergeCell ref="I30:I31"/>
    <mergeCell ref="L36:L37"/>
    <mergeCell ref="M36:M37"/>
    <mergeCell ref="L32:M34"/>
    <mergeCell ref="L35:M35"/>
  </mergeCells>
  <dataValidations count="1">
    <dataValidation allowBlank="1" showInputMessage="1" showErrorMessage="1" prompt="If you have more than one DRS ORG ID number, combine the percentages." sqref="B16:B17"/>
  </dataValidations>
  <pageMargins left="0.7" right="0.7" top="0.75" bottom="0.75" header="0.3" footer="0.3"/>
  <pageSetup paperSize="17" scale="47" orientation="landscape" cellComments="asDisplayed" r:id="rId1"/>
  <ignoredErrors>
    <ignoredError sqref="G12:G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06"/>
  <sheetViews>
    <sheetView topLeftCell="A34" zoomScaleNormal="100" workbookViewId="0">
      <selection activeCell="J56" sqref="J56"/>
    </sheetView>
  </sheetViews>
  <sheetFormatPr defaultRowHeight="15" x14ac:dyDescent="0.25"/>
  <cols>
    <col min="2" max="2" width="48.42578125" customWidth="1"/>
    <col min="3" max="3" width="12.7109375" customWidth="1"/>
    <col min="4" max="8" width="15.7109375" customWidth="1"/>
    <col min="9" max="9" width="16.28515625" customWidth="1"/>
    <col min="10" max="24" width="15.7109375" customWidth="1"/>
    <col min="25" max="25" width="10.7109375" bestFit="1" customWidth="1"/>
  </cols>
  <sheetData>
    <row r="1" spans="2:23" x14ac:dyDescent="0.25">
      <c r="B1" s="1"/>
    </row>
    <row r="2" spans="2:23" x14ac:dyDescent="0.25">
      <c r="D2" s="47"/>
      <c r="E2" s="47"/>
      <c r="F2" s="47"/>
      <c r="G2" s="47"/>
      <c r="H2" s="47"/>
      <c r="I2" s="47"/>
      <c r="J2" s="47"/>
      <c r="K2" s="47"/>
      <c r="L2" s="47"/>
      <c r="M2" s="47"/>
      <c r="N2" s="264"/>
      <c r="O2" s="264"/>
      <c r="P2" s="281"/>
      <c r="Q2" s="281"/>
      <c r="R2" s="297"/>
      <c r="S2" s="297"/>
      <c r="T2" s="306"/>
      <c r="U2" s="306"/>
      <c r="V2" s="253"/>
      <c r="W2" s="253"/>
    </row>
    <row r="4" spans="2:23" x14ac:dyDescent="0.25">
      <c r="D4" s="2" t="s">
        <v>85</v>
      </c>
      <c r="E4" s="2"/>
      <c r="F4" s="2"/>
      <c r="G4" s="2"/>
      <c r="H4" s="2"/>
      <c r="I4" s="2"/>
      <c r="J4" s="2"/>
      <c r="K4" s="2"/>
      <c r="L4" s="2"/>
      <c r="M4" s="2"/>
      <c r="N4" s="2"/>
      <c r="O4" s="2"/>
      <c r="P4" s="2"/>
      <c r="Q4" s="2"/>
      <c r="R4" s="2"/>
      <c r="S4" s="2"/>
      <c r="T4" s="2"/>
      <c r="U4" s="2"/>
      <c r="V4" s="2"/>
      <c r="W4" s="2"/>
    </row>
    <row r="5" spans="2:23" x14ac:dyDescent="0.25">
      <c r="D5" s="2" t="s">
        <v>244</v>
      </c>
      <c r="E5" s="2"/>
      <c r="F5" s="2"/>
      <c r="G5" s="2"/>
      <c r="H5" s="2"/>
      <c r="I5" s="2"/>
      <c r="J5" s="2"/>
      <c r="K5" s="2"/>
      <c r="L5" s="2"/>
      <c r="M5" s="2"/>
      <c r="N5" s="2"/>
      <c r="O5" s="2"/>
      <c r="P5" s="2"/>
      <c r="Q5" s="2"/>
      <c r="R5" s="2"/>
      <c r="S5" s="2"/>
      <c r="T5" s="2"/>
      <c r="U5" s="2"/>
      <c r="V5" s="2"/>
      <c r="W5" s="2"/>
    </row>
    <row r="6" spans="2:23" x14ac:dyDescent="0.25">
      <c r="D6" s="3" t="s">
        <v>222</v>
      </c>
      <c r="E6" s="2"/>
      <c r="F6" s="2"/>
      <c r="G6" s="2"/>
      <c r="H6" s="2"/>
      <c r="I6" s="2"/>
      <c r="J6" s="2"/>
      <c r="K6" s="2"/>
      <c r="L6" s="2"/>
      <c r="M6" s="2"/>
      <c r="N6" s="2"/>
      <c r="O6" s="2"/>
      <c r="P6" s="2"/>
      <c r="Q6" s="2"/>
      <c r="R6" s="2"/>
      <c r="S6" s="2"/>
      <c r="T6" s="2"/>
      <c r="U6" s="2"/>
      <c r="V6" s="2"/>
      <c r="W6" s="2"/>
    </row>
    <row r="7" spans="2:23" x14ac:dyDescent="0.25">
      <c r="D7" s="3" t="s">
        <v>223</v>
      </c>
      <c r="E7" s="4"/>
      <c r="F7" s="2"/>
      <c r="G7" s="2"/>
      <c r="H7" s="2"/>
      <c r="I7" s="2"/>
      <c r="J7" s="2"/>
      <c r="K7" s="2"/>
      <c r="L7" s="2"/>
      <c r="M7" s="2"/>
      <c r="N7" s="2"/>
      <c r="O7" s="2"/>
      <c r="P7" s="2"/>
      <c r="Q7" s="2"/>
      <c r="R7" s="2"/>
      <c r="S7" s="2"/>
      <c r="T7" s="2"/>
      <c r="U7" s="2"/>
      <c r="V7" s="2"/>
      <c r="W7" s="2"/>
    </row>
    <row r="8" spans="2:23" x14ac:dyDescent="0.25">
      <c r="E8" s="429"/>
      <c r="F8" s="429"/>
      <c r="G8" s="429"/>
      <c r="H8" s="429"/>
      <c r="I8" s="429"/>
      <c r="J8" s="429"/>
      <c r="K8" s="429"/>
      <c r="L8" s="429"/>
      <c r="M8" s="429"/>
      <c r="N8" s="265"/>
      <c r="O8" s="265"/>
      <c r="P8" s="282"/>
      <c r="Q8" s="282"/>
      <c r="R8" s="298"/>
      <c r="S8" s="298"/>
      <c r="T8" s="307"/>
      <c r="U8" s="307"/>
      <c r="V8" s="254"/>
      <c r="W8" s="254"/>
    </row>
    <row r="9" spans="2:23" ht="15.75" thickBot="1" x14ac:dyDescent="0.3">
      <c r="E9" s="429"/>
      <c r="F9" s="429"/>
      <c r="G9" s="429"/>
      <c r="H9" s="429"/>
      <c r="I9" s="429"/>
      <c r="J9" s="429"/>
      <c r="K9" s="429"/>
      <c r="L9" s="429"/>
      <c r="M9" s="429"/>
      <c r="N9" s="265"/>
      <c r="O9" s="265"/>
      <c r="P9" s="282"/>
      <c r="Q9" s="282"/>
      <c r="R9" s="298"/>
      <c r="S9" s="298"/>
      <c r="T9" s="307"/>
      <c r="U9" s="307"/>
      <c r="V9" s="254"/>
      <c r="W9" s="254"/>
    </row>
    <row r="10" spans="2:23" ht="15.75" thickBot="1" x14ac:dyDescent="0.3">
      <c r="C10" s="138" t="s">
        <v>112</v>
      </c>
      <c r="E10" s="430" t="s">
        <v>168</v>
      </c>
      <c r="F10" s="431"/>
      <c r="G10" s="431"/>
      <c r="H10" s="431"/>
      <c r="I10" s="432" t="s">
        <v>12</v>
      </c>
      <c r="J10" s="433"/>
      <c r="K10" s="433"/>
      <c r="L10" s="434"/>
    </row>
    <row r="11" spans="2:23" ht="120.75" thickBot="1" x14ac:dyDescent="0.3">
      <c r="B11" s="105"/>
      <c r="D11" s="32" t="s">
        <v>76</v>
      </c>
      <c r="E11" s="33" t="s">
        <v>0</v>
      </c>
      <c r="F11" s="33" t="s">
        <v>1</v>
      </c>
      <c r="G11" s="33" t="s">
        <v>2</v>
      </c>
      <c r="H11" s="46" t="s">
        <v>13</v>
      </c>
      <c r="I11" s="35" t="s">
        <v>0</v>
      </c>
      <c r="J11" s="35" t="s">
        <v>1</v>
      </c>
      <c r="K11" s="35" t="s">
        <v>2</v>
      </c>
      <c r="L11" s="60" t="s">
        <v>14</v>
      </c>
      <c r="M11" s="31" t="s">
        <v>3</v>
      </c>
      <c r="N11" s="228"/>
      <c r="O11" s="228"/>
      <c r="P11" s="228"/>
      <c r="Q11" s="228"/>
      <c r="R11" s="228"/>
      <c r="S11" s="228"/>
      <c r="T11" s="228"/>
      <c r="U11" s="228"/>
      <c r="V11" s="228"/>
      <c r="W11" s="228"/>
    </row>
    <row r="12" spans="2:23" x14ac:dyDescent="0.25">
      <c r="B12" s="1" t="s">
        <v>245</v>
      </c>
      <c r="D12" s="36">
        <v>2039854000</v>
      </c>
      <c r="E12" s="63">
        <v>282247495</v>
      </c>
      <c r="F12" s="63"/>
      <c r="G12" s="63">
        <v>2955160</v>
      </c>
      <c r="H12" s="64">
        <f>SUM(E12:G12)</f>
        <v>285202655</v>
      </c>
      <c r="I12" s="277">
        <v>-36178656</v>
      </c>
      <c r="J12" s="40">
        <v>-22735862</v>
      </c>
      <c r="K12" s="40">
        <v>-315859778</v>
      </c>
      <c r="L12" s="41">
        <f>+SUM(I12:K12)</f>
        <v>-374774296</v>
      </c>
      <c r="M12" s="5"/>
      <c r="N12" s="5"/>
      <c r="O12" s="5"/>
      <c r="P12" s="5"/>
      <c r="Q12" s="5"/>
      <c r="R12" s="5"/>
      <c r="S12" s="5"/>
      <c r="T12" s="5"/>
      <c r="U12" s="5"/>
      <c r="V12" s="5"/>
      <c r="W12" s="5"/>
    </row>
    <row r="13" spans="2:23" ht="15.75" thickBot="1" x14ac:dyDescent="0.3">
      <c r="B13" s="137" t="s">
        <v>246</v>
      </c>
      <c r="C13" s="136"/>
      <c r="D13" s="37">
        <v>5808414000</v>
      </c>
      <c r="E13" s="38">
        <v>263447474</v>
      </c>
      <c r="F13" s="38"/>
      <c r="G13" s="38">
        <v>2510836</v>
      </c>
      <c r="H13" s="38">
        <f>SUM(E13:G13)</f>
        <v>265958310</v>
      </c>
      <c r="I13" s="43">
        <v>-30697042</v>
      </c>
      <c r="J13" s="43">
        <v>-2769493563</v>
      </c>
      <c r="K13" s="43">
        <v>-276248467</v>
      </c>
      <c r="L13" s="44">
        <f>+SUM(I13:K13)</f>
        <v>-3076439072</v>
      </c>
      <c r="M13" s="34">
        <v>-848025000</v>
      </c>
      <c r="N13" s="229"/>
      <c r="O13" s="229"/>
      <c r="P13" s="229"/>
      <c r="Q13" s="229"/>
      <c r="R13" s="229"/>
      <c r="S13" s="229"/>
      <c r="T13" s="229"/>
      <c r="U13" s="229"/>
      <c r="V13" s="229"/>
      <c r="W13" s="229"/>
    </row>
    <row r="14" spans="2:23" ht="15.75" thickTop="1" x14ac:dyDescent="0.25"/>
    <row r="15" spans="2:23" ht="15.75" thickBot="1" x14ac:dyDescent="0.3">
      <c r="B15" s="15" t="s">
        <v>111</v>
      </c>
    </row>
    <row r="16" spans="2:23" ht="15.75" thickBot="1" x14ac:dyDescent="0.3">
      <c r="B16" s="6" t="s">
        <v>240</v>
      </c>
      <c r="C16" s="98"/>
      <c r="D16" s="125">
        <f>D12*$C$16</f>
        <v>0</v>
      </c>
      <c r="E16" s="127">
        <f t="shared" ref="E16:L16" si="0">E12*$C$16</f>
        <v>0</v>
      </c>
      <c r="F16" s="127">
        <f t="shared" si="0"/>
        <v>0</v>
      </c>
      <c r="G16" s="127">
        <f t="shared" si="0"/>
        <v>0</v>
      </c>
      <c r="H16" s="128">
        <f t="shared" si="0"/>
        <v>0</v>
      </c>
      <c r="I16" s="131">
        <f t="shared" si="0"/>
        <v>0</v>
      </c>
      <c r="J16" s="131">
        <f t="shared" si="0"/>
        <v>0</v>
      </c>
      <c r="K16" s="131">
        <f t="shared" si="0"/>
        <v>0</v>
      </c>
      <c r="L16" s="132">
        <f t="shared" si="0"/>
        <v>0</v>
      </c>
      <c r="M16" s="7"/>
      <c r="N16" s="7"/>
      <c r="O16" s="7"/>
      <c r="P16" s="7"/>
      <c r="Q16" s="7"/>
      <c r="R16" s="7"/>
      <c r="S16" s="7"/>
      <c r="T16" s="7"/>
      <c r="U16" s="7"/>
      <c r="V16" s="7"/>
      <c r="W16" s="7"/>
    </row>
    <row r="17" spans="2:23" ht="15.75" thickBot="1" x14ac:dyDescent="0.3">
      <c r="B17" s="6" t="s">
        <v>272</v>
      </c>
      <c r="C17" s="98"/>
      <c r="D17" s="126">
        <f>D13*$C$17</f>
        <v>0</v>
      </c>
      <c r="E17" s="129">
        <f>E13*$C$17</f>
        <v>0</v>
      </c>
      <c r="F17" s="129">
        <f t="shared" ref="F17:M17" si="1">F13*$C$17</f>
        <v>0</v>
      </c>
      <c r="G17" s="129">
        <f t="shared" si="1"/>
        <v>0</v>
      </c>
      <c r="H17" s="130">
        <f t="shared" si="1"/>
        <v>0</v>
      </c>
      <c r="I17" s="133">
        <f t="shared" si="1"/>
        <v>0</v>
      </c>
      <c r="J17" s="133">
        <f t="shared" si="1"/>
        <v>0</v>
      </c>
      <c r="K17" s="133">
        <f t="shared" si="1"/>
        <v>0</v>
      </c>
      <c r="L17" s="134">
        <f t="shared" si="1"/>
        <v>0</v>
      </c>
      <c r="M17" s="8">
        <f t="shared" si="1"/>
        <v>0</v>
      </c>
      <c r="N17" s="8"/>
      <c r="O17" s="8"/>
      <c r="P17" s="8"/>
      <c r="Q17" s="8"/>
      <c r="R17" s="8"/>
      <c r="S17" s="8"/>
      <c r="T17" s="8"/>
      <c r="U17" s="8"/>
      <c r="V17" s="8"/>
      <c r="W17" s="8"/>
    </row>
    <row r="18" spans="2:23" ht="15.75" thickBot="1" x14ac:dyDescent="0.3">
      <c r="B18" s="6"/>
      <c r="C18" s="6"/>
      <c r="D18" s="6"/>
      <c r="E18" s="6"/>
    </row>
    <row r="19" spans="2:23" ht="15.75" thickBot="1" x14ac:dyDescent="0.3">
      <c r="B19" s="6" t="s">
        <v>234</v>
      </c>
      <c r="C19" s="6"/>
      <c r="D19" s="174"/>
      <c r="E19" s="6"/>
    </row>
    <row r="20" spans="2:23" ht="15.75" thickBot="1" x14ac:dyDescent="0.3">
      <c r="B20" s="6" t="s">
        <v>248</v>
      </c>
      <c r="C20" s="6"/>
      <c r="D20" s="174"/>
      <c r="E20" s="6"/>
    </row>
    <row r="21" spans="2:23" x14ac:dyDescent="0.25">
      <c r="B21" s="6"/>
      <c r="C21" s="6"/>
      <c r="D21" s="6"/>
      <c r="E21" s="6"/>
      <c r="H21" s="47"/>
    </row>
    <row r="22" spans="2:23" x14ac:dyDescent="0.25">
      <c r="B22" s="9"/>
      <c r="C22" s="6"/>
      <c r="D22" s="6"/>
      <c r="E22" s="6"/>
      <c r="H22" s="47"/>
    </row>
    <row r="23" spans="2:23" x14ac:dyDescent="0.25">
      <c r="B23" s="1"/>
      <c r="C23" s="10" t="s">
        <v>4</v>
      </c>
      <c r="D23" s="10" t="s">
        <v>5</v>
      </c>
    </row>
    <row r="24" spans="2:23" x14ac:dyDescent="0.25">
      <c r="B24" s="61" t="s">
        <v>58</v>
      </c>
      <c r="C24" s="11"/>
      <c r="D24" s="11"/>
      <c r="F24" s="13"/>
      <c r="G24" s="13"/>
      <c r="H24" s="19"/>
    </row>
    <row r="25" spans="2:23" x14ac:dyDescent="0.25">
      <c r="B25" s="6" t="s">
        <v>257</v>
      </c>
      <c r="C25" s="11">
        <f>D17</f>
        <v>0</v>
      </c>
      <c r="D25" s="11"/>
      <c r="F25" s="14"/>
      <c r="G25" s="14"/>
      <c r="H25" s="19"/>
    </row>
    <row r="26" spans="2:23" x14ac:dyDescent="0.25">
      <c r="B26" s="6" t="s">
        <v>258</v>
      </c>
      <c r="C26" s="11"/>
      <c r="D26" s="11">
        <f>-D16</f>
        <v>0</v>
      </c>
      <c r="F26" s="15"/>
      <c r="G26" s="15"/>
      <c r="H26" s="19"/>
    </row>
    <row r="27" spans="2:23" x14ac:dyDescent="0.25">
      <c r="B27" s="6" t="s">
        <v>262</v>
      </c>
      <c r="C27" s="16">
        <f>H17</f>
        <v>0</v>
      </c>
      <c r="D27" s="16"/>
      <c r="H27" s="12"/>
    </row>
    <row r="28" spans="2:23" x14ac:dyDescent="0.25">
      <c r="B28" s="45" t="s">
        <v>263</v>
      </c>
      <c r="C28" s="16"/>
      <c r="D28" s="16">
        <f>-H16</f>
        <v>0</v>
      </c>
      <c r="H28" s="12"/>
    </row>
    <row r="29" spans="2:23" x14ac:dyDescent="0.25">
      <c r="B29" s="45" t="s">
        <v>260</v>
      </c>
      <c r="C29" s="16">
        <f>-L16</f>
        <v>0</v>
      </c>
      <c r="D29" s="16"/>
      <c r="H29" s="48"/>
    </row>
    <row r="30" spans="2:23" x14ac:dyDescent="0.25">
      <c r="B30" s="45" t="s">
        <v>264</v>
      </c>
      <c r="D30" s="16">
        <f>L17</f>
        <v>0</v>
      </c>
      <c r="F30" s="15"/>
      <c r="G30" s="15"/>
      <c r="H30" s="17"/>
    </row>
    <row r="31" spans="2:23" x14ac:dyDescent="0.25">
      <c r="B31" t="s">
        <v>249</v>
      </c>
      <c r="C31" s="11">
        <f>D20</f>
        <v>0</v>
      </c>
      <c r="H31" s="20"/>
    </row>
    <row r="32" spans="2:23" x14ac:dyDescent="0.25">
      <c r="B32" t="s">
        <v>250</v>
      </c>
      <c r="C32" s="11"/>
      <c r="D32" s="16">
        <f>-D19</f>
        <v>0</v>
      </c>
      <c r="H32" s="12"/>
    </row>
    <row r="33" spans="2:19" x14ac:dyDescent="0.25">
      <c r="B33" s="6" t="str">
        <f>IF(SUM(C25:D32)&lt;0, "Adjustment to Pension Expense","     Adjustment to Pension Expense")</f>
        <v xml:space="preserve">     Adjustment to Pension Expense</v>
      </c>
      <c r="C33" s="207">
        <f>IF(SUM(C25:D32)&lt;0, SUM(C25:D32)*-1, 0)</f>
        <v>0</v>
      </c>
      <c r="D33" s="207">
        <f>IF(SUM(C25:D32)&lt;0, 0, SUM(C25:D32)*-1)</f>
        <v>0</v>
      </c>
      <c r="H33" s="12"/>
    </row>
    <row r="34" spans="2:19" x14ac:dyDescent="0.25">
      <c r="H34" s="12"/>
    </row>
    <row r="35" spans="2:19" x14ac:dyDescent="0.25">
      <c r="B35" s="61" t="s">
        <v>57</v>
      </c>
      <c r="C35" s="16"/>
      <c r="D35" s="16"/>
      <c r="H35" s="49"/>
    </row>
    <row r="36" spans="2:19" ht="14.65" customHeight="1" x14ac:dyDescent="0.25">
      <c r="B36" s="334" t="str">
        <f>IF(E60&gt;0, "Deferred Outflows", "Adj. to Pension Expense")</f>
        <v>Adj. to Pension Expense</v>
      </c>
      <c r="C36" s="16">
        <f>IF(E60&gt;0, E60, -E60)</f>
        <v>0</v>
      </c>
      <c r="F36" s="18"/>
      <c r="G36" s="18"/>
      <c r="H36" s="30"/>
    </row>
    <row r="37" spans="2:19" x14ac:dyDescent="0.25">
      <c r="B37" s="21" t="str">
        <f>IF(E60&gt;0,"Adj. to Pension Expense"," Deferred Inflow")</f>
        <v xml:space="preserve"> Deferred Inflow</v>
      </c>
      <c r="C37" s="16"/>
      <c r="D37" s="16">
        <f>IF(E60&gt;0, -E60, E60)</f>
        <v>0</v>
      </c>
      <c r="F37" s="18"/>
      <c r="G37" s="18"/>
      <c r="H37" s="19"/>
    </row>
    <row r="38" spans="2:19" x14ac:dyDescent="0.25">
      <c r="C38" s="16"/>
      <c r="D38" s="16"/>
      <c r="F38" s="15"/>
      <c r="G38" s="15"/>
      <c r="H38" s="20"/>
    </row>
    <row r="39" spans="2:19" x14ac:dyDescent="0.25">
      <c r="B39" s="61" t="s">
        <v>49</v>
      </c>
      <c r="C39" s="16"/>
      <c r="D39" s="16"/>
      <c r="F39" s="15"/>
      <c r="G39" s="15"/>
      <c r="H39" s="20"/>
    </row>
    <row r="40" spans="2:19" x14ac:dyDescent="0.25">
      <c r="B40" s="6" t="str">
        <f>IF(SUM(C41:D42)&lt;0, "Adjustment to Pension Expense","     Adjustment to Pension Expense")</f>
        <v xml:space="preserve">     Adjustment to Pension Expense</v>
      </c>
      <c r="C40" s="207">
        <f>IF(SUM(C41:D42)&lt;0, SUM(C41:D42)*-1, 0)</f>
        <v>0</v>
      </c>
      <c r="D40" s="207">
        <f>IF(SUM(C41:D42)&lt;0, 0, SUM(C41:D42)*-1)</f>
        <v>0</v>
      </c>
      <c r="F40" s="18"/>
      <c r="G40" s="18"/>
      <c r="H40" s="20"/>
    </row>
    <row r="41" spans="2:19" x14ac:dyDescent="0.25">
      <c r="B41" s="6" t="s">
        <v>50</v>
      </c>
      <c r="C41" s="16">
        <f>-H59-J59-L59-N59-P59-R59-T59</f>
        <v>0</v>
      </c>
      <c r="D41" s="16"/>
      <c r="F41" s="18"/>
      <c r="G41" s="18"/>
      <c r="H41" s="20"/>
    </row>
    <row r="42" spans="2:19" x14ac:dyDescent="0.25">
      <c r="B42" s="188" t="s">
        <v>191</v>
      </c>
      <c r="C42" s="16"/>
      <c r="D42" s="16">
        <f>-I59-K59-M59-O59-Q59-S59-U59</f>
        <v>0</v>
      </c>
      <c r="H42" s="12"/>
    </row>
    <row r="43" spans="2:19" x14ac:dyDescent="0.25">
      <c r="B43" s="6"/>
      <c r="C43" s="16"/>
      <c r="D43" s="16"/>
      <c r="H43" s="12"/>
    </row>
    <row r="44" spans="2:19" x14ac:dyDescent="0.25">
      <c r="B44" s="91" t="s">
        <v>105</v>
      </c>
      <c r="C44" s="16"/>
      <c r="D44" s="16"/>
      <c r="H44" s="12"/>
    </row>
    <row r="45" spans="2:19" x14ac:dyDescent="0.25">
      <c r="B45" t="s">
        <v>16</v>
      </c>
      <c r="C45" s="16">
        <f>'5 - SpecFndg'!C35</f>
        <v>0</v>
      </c>
      <c r="D45" s="16"/>
      <c r="H45" s="12"/>
      <c r="J45" s="106"/>
    </row>
    <row r="46" spans="2:19" x14ac:dyDescent="0.25">
      <c r="B46" t="s">
        <v>100</v>
      </c>
      <c r="C46" s="16"/>
      <c r="D46" s="16">
        <f>'5 - SpecFndg'!D36</f>
        <v>0</v>
      </c>
      <c r="H46" s="12"/>
      <c r="J46" s="106"/>
    </row>
    <row r="47" spans="2:19" x14ac:dyDescent="0.25">
      <c r="D47" s="16"/>
      <c r="E47" s="16"/>
      <c r="H47" s="260" t="s">
        <v>213</v>
      </c>
      <c r="I47" s="239"/>
      <c r="J47" s="238"/>
      <c r="K47" s="239"/>
      <c r="L47" s="239"/>
      <c r="M47" s="239"/>
      <c r="N47" s="239"/>
      <c r="O47" s="239"/>
      <c r="P47" s="239"/>
      <c r="Q47" s="239"/>
      <c r="R47" s="239"/>
      <c r="S47" s="239"/>
    </row>
    <row r="48" spans="2:19" ht="15.75" thickBot="1" x14ac:dyDescent="0.3">
      <c r="B48" s="15"/>
      <c r="C48" s="18"/>
      <c r="D48" s="29"/>
      <c r="E48" s="16"/>
      <c r="H48" s="260" t="s">
        <v>220</v>
      </c>
      <c r="I48" s="239"/>
      <c r="J48" s="238"/>
      <c r="K48" s="239"/>
      <c r="L48" s="239"/>
      <c r="M48" s="239"/>
      <c r="N48" s="239"/>
      <c r="O48" s="239"/>
      <c r="P48" s="239"/>
      <c r="Q48" s="239"/>
      <c r="R48" s="239"/>
      <c r="S48" s="239"/>
    </row>
    <row r="49" spans="2:23" ht="15.75" thickBot="1" x14ac:dyDescent="0.3">
      <c r="B49" s="441" t="s">
        <v>81</v>
      </c>
      <c r="C49" s="442"/>
      <c r="D49" s="442"/>
      <c r="E49" s="443"/>
      <c r="G49" s="438" t="s">
        <v>82</v>
      </c>
      <c r="H49" s="439"/>
      <c r="I49" s="439"/>
      <c r="J49" s="439"/>
      <c r="K49" s="439"/>
      <c r="L49" s="439"/>
      <c r="M49" s="439"/>
      <c r="N49" s="439"/>
      <c r="O49" s="439"/>
      <c r="P49" s="439"/>
      <c r="Q49" s="439"/>
      <c r="R49" s="439"/>
      <c r="S49" s="439"/>
      <c r="T49" s="439"/>
      <c r="U49" s="439"/>
      <c r="V49" s="440"/>
    </row>
    <row r="50" spans="2:23" x14ac:dyDescent="0.25">
      <c r="B50" s="323"/>
      <c r="C50" s="390"/>
      <c r="D50" s="390"/>
      <c r="E50" s="324"/>
      <c r="G50" s="288"/>
      <c r="H50" s="289">
        <v>2015</v>
      </c>
      <c r="I50" s="289">
        <v>2015</v>
      </c>
      <c r="J50" s="289">
        <v>2016</v>
      </c>
      <c r="K50" s="289">
        <v>2016</v>
      </c>
      <c r="L50" s="289">
        <v>2017</v>
      </c>
      <c r="M50" s="289">
        <v>2017</v>
      </c>
      <c r="N50" s="289">
        <v>2018</v>
      </c>
      <c r="O50" s="289">
        <v>2018</v>
      </c>
      <c r="P50" s="289">
        <v>2019</v>
      </c>
      <c r="Q50" s="289">
        <v>2019</v>
      </c>
      <c r="R50" s="289">
        <v>2020</v>
      </c>
      <c r="S50" s="289">
        <v>2020</v>
      </c>
      <c r="T50" s="290">
        <v>2021</v>
      </c>
      <c r="U50" s="290">
        <v>2021</v>
      </c>
      <c r="V50" s="291"/>
    </row>
    <row r="51" spans="2:23" x14ac:dyDescent="0.25">
      <c r="B51" s="325"/>
      <c r="C51" s="22" t="s">
        <v>233</v>
      </c>
      <c r="D51" s="22" t="s">
        <v>251</v>
      </c>
      <c r="E51" s="388" t="s">
        <v>145</v>
      </c>
      <c r="G51" s="52"/>
      <c r="H51" s="209" t="s">
        <v>83</v>
      </c>
      <c r="I51" s="209" t="s">
        <v>83</v>
      </c>
      <c r="J51" s="209" t="s">
        <v>78</v>
      </c>
      <c r="K51" s="209" t="s">
        <v>78</v>
      </c>
      <c r="L51" s="209" t="s">
        <v>215</v>
      </c>
      <c r="M51" s="209" t="s">
        <v>215</v>
      </c>
      <c r="N51" s="209" t="s">
        <v>226</v>
      </c>
      <c r="O51" s="209" t="s">
        <v>226</v>
      </c>
      <c r="P51" s="209" t="s">
        <v>232</v>
      </c>
      <c r="Q51" s="209" t="s">
        <v>232</v>
      </c>
      <c r="R51" s="209" t="s">
        <v>215</v>
      </c>
      <c r="S51" s="209" t="s">
        <v>215</v>
      </c>
      <c r="T51" s="299" t="s">
        <v>271</v>
      </c>
      <c r="U51" s="308" t="s">
        <v>271</v>
      </c>
      <c r="V51" s="87" t="s">
        <v>43</v>
      </c>
    </row>
    <row r="52" spans="2:23" x14ac:dyDescent="0.25">
      <c r="B52" s="325"/>
      <c r="C52" s="23">
        <f>C16</f>
        <v>0</v>
      </c>
      <c r="D52" s="23">
        <f>C17</f>
        <v>0</v>
      </c>
      <c r="E52" s="389"/>
      <c r="G52" s="88"/>
      <c r="H52" s="191" t="s">
        <v>324</v>
      </c>
      <c r="I52" s="191" t="s">
        <v>323</v>
      </c>
      <c r="J52" s="191" t="s">
        <v>324</v>
      </c>
      <c r="K52" s="191" t="s">
        <v>323</v>
      </c>
      <c r="L52" s="191" t="s">
        <v>324</v>
      </c>
      <c r="M52" s="191" t="s">
        <v>323</v>
      </c>
      <c r="N52" s="191" t="s">
        <v>324</v>
      </c>
      <c r="O52" s="191" t="s">
        <v>323</v>
      </c>
      <c r="P52" s="191" t="s">
        <v>324</v>
      </c>
      <c r="Q52" s="191" t="s">
        <v>323</v>
      </c>
      <c r="R52" s="191" t="s">
        <v>324</v>
      </c>
      <c r="S52" s="191" t="s">
        <v>323</v>
      </c>
      <c r="T52" s="82" t="s">
        <v>324</v>
      </c>
      <c r="U52" s="82" t="s">
        <v>323</v>
      </c>
      <c r="V52" s="89" t="s">
        <v>44</v>
      </c>
    </row>
    <row r="53" spans="2:23" x14ac:dyDescent="0.25">
      <c r="B53" s="325"/>
      <c r="C53" s="12"/>
      <c r="D53" s="12"/>
      <c r="E53" s="326"/>
      <c r="G53" s="88">
        <v>2015</v>
      </c>
      <c r="H53" s="189"/>
      <c r="I53" s="189"/>
      <c r="J53" s="189"/>
      <c r="K53" s="189"/>
      <c r="L53" s="189"/>
      <c r="M53" s="189"/>
      <c r="N53" s="189"/>
      <c r="O53" s="189"/>
      <c r="P53" s="189"/>
      <c r="Q53" s="189"/>
      <c r="R53" s="189"/>
      <c r="S53" s="189"/>
      <c r="T53" s="86"/>
      <c r="U53" s="86"/>
      <c r="V53" s="208">
        <f t="shared" ref="V53:V59" si="2">SUM(H53:U53)</f>
        <v>0</v>
      </c>
    </row>
    <row r="54" spans="2:23" x14ac:dyDescent="0.25">
      <c r="B54" s="325" t="s">
        <v>77</v>
      </c>
      <c r="C54" s="108">
        <f>D16</f>
        <v>0</v>
      </c>
      <c r="D54" s="77">
        <f>D12*$C$17</f>
        <v>0</v>
      </c>
      <c r="E54" s="54">
        <f>D54-C54</f>
        <v>0</v>
      </c>
      <c r="G54" s="88">
        <v>2016</v>
      </c>
      <c r="H54" s="189"/>
      <c r="I54" s="189"/>
      <c r="J54" s="189"/>
      <c r="K54" s="189"/>
      <c r="L54" s="189"/>
      <c r="M54" s="189"/>
      <c r="N54" s="189"/>
      <c r="O54" s="189"/>
      <c r="P54" s="189"/>
      <c r="Q54" s="189"/>
      <c r="R54" s="189"/>
      <c r="S54" s="189"/>
      <c r="T54" s="86"/>
      <c r="U54" s="86"/>
      <c r="V54" s="208">
        <f t="shared" si="2"/>
        <v>0</v>
      </c>
    </row>
    <row r="55" spans="2:23" x14ac:dyDescent="0.25">
      <c r="B55" s="325" t="s">
        <v>8</v>
      </c>
      <c r="C55" s="25">
        <f>H16</f>
        <v>0</v>
      </c>
      <c r="D55" s="77">
        <f>H12*$C$17</f>
        <v>0</v>
      </c>
      <c r="E55" s="54">
        <f>D55-C55</f>
        <v>0</v>
      </c>
      <c r="G55" s="88">
        <v>2017</v>
      </c>
      <c r="H55" s="189"/>
      <c r="I55" s="189"/>
      <c r="J55" s="189"/>
      <c r="K55" s="189"/>
      <c r="L55" s="189"/>
      <c r="M55" s="189"/>
      <c r="N55" s="189"/>
      <c r="O55" s="189"/>
      <c r="P55" s="189"/>
      <c r="Q55" s="189"/>
      <c r="R55" s="189"/>
      <c r="S55" s="189"/>
      <c r="T55" s="301"/>
      <c r="U55" s="301"/>
      <c r="V55" s="208">
        <f t="shared" si="2"/>
        <v>0</v>
      </c>
      <c r="W55" s="104"/>
    </row>
    <row r="56" spans="2:23" ht="15.75" thickBot="1" x14ac:dyDescent="0.3">
      <c r="B56" s="325" t="s">
        <v>9</v>
      </c>
      <c r="C56" s="24">
        <f>L16</f>
        <v>0</v>
      </c>
      <c r="D56" s="77">
        <f>L12*$C$17</f>
        <v>0</v>
      </c>
      <c r="E56" s="55">
        <f>D56-C56</f>
        <v>0</v>
      </c>
      <c r="G56" s="88">
        <v>2018</v>
      </c>
      <c r="H56" s="189"/>
      <c r="I56" s="189"/>
      <c r="J56" s="189"/>
      <c r="K56" s="189"/>
      <c r="L56" s="189"/>
      <c r="M56" s="189"/>
      <c r="N56" s="189"/>
      <c r="O56" s="189"/>
      <c r="P56" s="189"/>
      <c r="Q56" s="189"/>
      <c r="R56" s="189"/>
      <c r="S56" s="189"/>
      <c r="T56" s="301"/>
      <c r="U56" s="301"/>
      <c r="V56" s="208">
        <f t="shared" si="2"/>
        <v>0</v>
      </c>
      <c r="W56" s="104"/>
    </row>
    <row r="57" spans="2:23" ht="16.5" thickTop="1" thickBot="1" x14ac:dyDescent="0.3">
      <c r="B57" s="325" t="s">
        <v>10</v>
      </c>
      <c r="C57" s="25"/>
      <c r="D57" s="25"/>
      <c r="E57" s="55">
        <f>SUM(E54:E56)</f>
        <v>0</v>
      </c>
      <c r="G57" s="88">
        <v>2019</v>
      </c>
      <c r="H57" s="189"/>
      <c r="I57" s="189"/>
      <c r="J57" s="189"/>
      <c r="K57" s="189"/>
      <c r="L57" s="189"/>
      <c r="M57" s="189"/>
      <c r="N57" s="189"/>
      <c r="O57" s="189"/>
      <c r="P57" s="189"/>
      <c r="Q57" s="189"/>
      <c r="R57" s="189"/>
      <c r="S57" s="189"/>
      <c r="T57" s="301"/>
      <c r="U57" s="301"/>
      <c r="V57" s="208">
        <f t="shared" si="2"/>
        <v>0</v>
      </c>
      <c r="W57" s="104"/>
    </row>
    <row r="58" spans="2:23" ht="15.75" thickTop="1" x14ac:dyDescent="0.25">
      <c r="B58" s="325"/>
      <c r="C58" s="12"/>
      <c r="D58" s="12"/>
      <c r="E58" s="326"/>
      <c r="G58" s="88">
        <v>2020</v>
      </c>
      <c r="H58" s="189"/>
      <c r="I58" s="189"/>
      <c r="J58" s="189"/>
      <c r="K58" s="189"/>
      <c r="L58" s="189"/>
      <c r="M58" s="189"/>
      <c r="N58" s="189"/>
      <c r="O58" s="189"/>
      <c r="P58" s="189"/>
      <c r="Q58" s="189"/>
      <c r="R58" s="189"/>
      <c r="S58" s="189"/>
      <c r="T58" s="301"/>
      <c r="U58" s="301"/>
      <c r="V58" s="208">
        <f t="shared" si="2"/>
        <v>0</v>
      </c>
      <c r="W58" s="104"/>
    </row>
    <row r="59" spans="2:23" ht="15.75" customHeight="1" thickBot="1" x14ac:dyDescent="0.3">
      <c r="B59" s="409" t="s">
        <v>11</v>
      </c>
      <c r="C59" s="410"/>
      <c r="D59" s="410"/>
      <c r="E59" s="349"/>
      <c r="G59" s="88">
        <v>2021</v>
      </c>
      <c r="H59" s="309"/>
      <c r="I59" s="309"/>
      <c r="J59" s="309"/>
      <c r="K59" s="309"/>
      <c r="L59" s="309"/>
      <c r="M59" s="309"/>
      <c r="N59" s="309"/>
      <c r="O59" s="309"/>
      <c r="P59" s="309"/>
      <c r="Q59" s="309"/>
      <c r="R59" s="319"/>
      <c r="S59" s="309"/>
      <c r="T59" s="320">
        <f t="shared" ref="T59:T69" si="3">IF(E63&lt;0, E63, 0)</f>
        <v>0</v>
      </c>
      <c r="U59" s="320">
        <f t="shared" ref="U59:U69" si="4">IF(E63&gt;0, E63, 0)</f>
        <v>0</v>
      </c>
      <c r="V59" s="312">
        <f t="shared" si="2"/>
        <v>0</v>
      </c>
      <c r="W59" s="104" t="s">
        <v>265</v>
      </c>
    </row>
    <row r="60" spans="2:23" ht="15.75" thickBot="1" x14ac:dyDescent="0.3">
      <c r="B60" s="409"/>
      <c r="C60" s="410"/>
      <c r="D60" s="410"/>
      <c r="E60" s="175">
        <f>-E57</f>
        <v>0</v>
      </c>
      <c r="G60" s="88">
        <v>2022</v>
      </c>
      <c r="H60" s="190"/>
      <c r="I60" s="190"/>
      <c r="J60" s="190"/>
      <c r="K60" s="252"/>
      <c r="L60" s="252"/>
      <c r="M60" s="252"/>
      <c r="N60" s="252"/>
      <c r="O60" s="252"/>
      <c r="P60" s="252"/>
      <c r="Q60" s="252"/>
      <c r="R60" s="252"/>
      <c r="S60" s="252"/>
      <c r="T60" s="318">
        <f t="shared" si="3"/>
        <v>0</v>
      </c>
      <c r="U60" s="215">
        <f t="shared" si="4"/>
        <v>0</v>
      </c>
      <c r="V60" s="213">
        <f t="shared" ref="V60:V68" si="5">SUM(H60:U60)</f>
        <v>0</v>
      </c>
    </row>
    <row r="61" spans="2:23" ht="16.5" thickTop="1" thickBot="1" x14ac:dyDescent="0.3">
      <c r="B61" s="325"/>
      <c r="C61" s="25"/>
      <c r="D61" s="25"/>
      <c r="E61" s="54"/>
      <c r="G61" s="88">
        <v>2023</v>
      </c>
      <c r="H61" s="190"/>
      <c r="I61" s="190"/>
      <c r="J61" s="190"/>
      <c r="K61" s="252"/>
      <c r="L61" s="252"/>
      <c r="M61" s="252"/>
      <c r="N61" s="252"/>
      <c r="O61" s="252"/>
      <c r="P61" s="252"/>
      <c r="Q61" s="252"/>
      <c r="R61" s="252"/>
      <c r="S61" s="252"/>
      <c r="T61" s="318">
        <f t="shared" si="3"/>
        <v>0</v>
      </c>
      <c r="U61" s="215">
        <f t="shared" si="4"/>
        <v>0</v>
      </c>
      <c r="V61" s="213">
        <f t="shared" si="5"/>
        <v>0</v>
      </c>
    </row>
    <row r="62" spans="2:23" ht="15.75" customHeight="1" thickBot="1" x14ac:dyDescent="0.3">
      <c r="B62" s="171" t="s">
        <v>143</v>
      </c>
      <c r="C62" s="173" t="s">
        <v>144</v>
      </c>
      <c r="D62" s="444" t="s">
        <v>273</v>
      </c>
      <c r="E62" s="445"/>
      <c r="G62" s="88">
        <v>2024</v>
      </c>
      <c r="H62" s="190"/>
      <c r="I62" s="190"/>
      <c r="J62" s="190"/>
      <c r="K62" s="252"/>
      <c r="L62" s="252"/>
      <c r="M62" s="252"/>
      <c r="N62" s="252"/>
      <c r="O62" s="252"/>
      <c r="P62" s="252"/>
      <c r="Q62" s="252"/>
      <c r="R62" s="252"/>
      <c r="S62" s="252"/>
      <c r="T62" s="318">
        <f t="shared" si="3"/>
        <v>0</v>
      </c>
      <c r="U62" s="215">
        <f t="shared" si="4"/>
        <v>0</v>
      </c>
      <c r="V62" s="213">
        <f t="shared" si="5"/>
        <v>0</v>
      </c>
    </row>
    <row r="63" spans="2:23" x14ac:dyDescent="0.25">
      <c r="B63" s="171" t="s">
        <v>138</v>
      </c>
      <c r="C63" s="12"/>
      <c r="D63" s="325">
        <v>2021</v>
      </c>
      <c r="E63" s="65">
        <f t="shared" ref="E63:E72" si="6">E$60/10.3</f>
        <v>0</v>
      </c>
      <c r="G63" s="88">
        <v>2025</v>
      </c>
      <c r="H63" s="190"/>
      <c r="I63" s="190"/>
      <c r="J63" s="190"/>
      <c r="K63" s="252"/>
      <c r="L63" s="252"/>
      <c r="M63" s="252"/>
      <c r="N63" s="252"/>
      <c r="O63" s="252"/>
      <c r="P63" s="252"/>
      <c r="Q63" s="252"/>
      <c r="R63" s="252"/>
      <c r="S63" s="252"/>
      <c r="T63" s="318">
        <f t="shared" si="3"/>
        <v>0</v>
      </c>
      <c r="U63" s="215">
        <f t="shared" si="4"/>
        <v>0</v>
      </c>
      <c r="V63" s="213">
        <f t="shared" si="5"/>
        <v>0</v>
      </c>
    </row>
    <row r="64" spans="2:23" x14ac:dyDescent="0.25">
      <c r="B64" s="171" t="s">
        <v>139</v>
      </c>
      <c r="C64" s="12"/>
      <c r="D64" s="325">
        <v>2022</v>
      </c>
      <c r="E64" s="66">
        <f t="shared" si="6"/>
        <v>0</v>
      </c>
      <c r="G64" s="88">
        <v>2026</v>
      </c>
      <c r="H64" s="190"/>
      <c r="I64" s="190"/>
      <c r="J64" s="190"/>
      <c r="K64" s="252"/>
      <c r="L64" s="252"/>
      <c r="M64" s="252"/>
      <c r="N64" s="252"/>
      <c r="O64" s="252"/>
      <c r="P64" s="252"/>
      <c r="Q64" s="252"/>
      <c r="R64" s="252"/>
      <c r="S64" s="252"/>
      <c r="T64" s="318">
        <f t="shared" si="3"/>
        <v>0</v>
      </c>
      <c r="U64" s="215">
        <f t="shared" si="4"/>
        <v>0</v>
      </c>
      <c r="V64" s="213">
        <f t="shared" si="5"/>
        <v>0</v>
      </c>
    </row>
    <row r="65" spans="2:24" x14ac:dyDescent="0.25">
      <c r="B65" s="171"/>
      <c r="C65" s="12"/>
      <c r="D65" s="52">
        <v>2023</v>
      </c>
      <c r="E65" s="66">
        <f t="shared" si="6"/>
        <v>0</v>
      </c>
      <c r="G65" s="88">
        <v>2027</v>
      </c>
      <c r="H65" s="190"/>
      <c r="I65" s="190"/>
      <c r="J65" s="190"/>
      <c r="K65" s="252"/>
      <c r="L65" s="252"/>
      <c r="M65" s="252"/>
      <c r="N65" s="252"/>
      <c r="O65" s="252"/>
      <c r="P65" s="252"/>
      <c r="Q65" s="252"/>
      <c r="R65" s="252"/>
      <c r="S65" s="252"/>
      <c r="T65" s="318">
        <f t="shared" si="3"/>
        <v>0</v>
      </c>
      <c r="U65" s="215">
        <f t="shared" si="4"/>
        <v>0</v>
      </c>
      <c r="V65" s="213">
        <f t="shared" si="5"/>
        <v>0</v>
      </c>
    </row>
    <row r="66" spans="2:24" x14ac:dyDescent="0.25">
      <c r="B66" s="171" t="s">
        <v>140</v>
      </c>
      <c r="C66" s="12"/>
      <c r="D66" s="52">
        <v>2024</v>
      </c>
      <c r="E66" s="66">
        <f t="shared" si="6"/>
        <v>0</v>
      </c>
      <c r="G66" s="88">
        <v>2028</v>
      </c>
      <c r="H66" s="190"/>
      <c r="I66" s="190"/>
      <c r="J66" s="190"/>
      <c r="K66" s="252"/>
      <c r="L66" s="252"/>
      <c r="M66" s="252"/>
      <c r="N66" s="252"/>
      <c r="O66" s="252"/>
      <c r="P66" s="252"/>
      <c r="Q66" s="252"/>
      <c r="R66" s="252"/>
      <c r="S66" s="252"/>
      <c r="T66" s="318">
        <f t="shared" si="3"/>
        <v>0</v>
      </c>
      <c r="U66" s="215">
        <f t="shared" si="4"/>
        <v>0</v>
      </c>
      <c r="V66" s="213">
        <f t="shared" si="5"/>
        <v>0</v>
      </c>
    </row>
    <row r="67" spans="2:24" x14ac:dyDescent="0.25">
      <c r="B67" s="171" t="s">
        <v>141</v>
      </c>
      <c r="C67" s="12"/>
      <c r="D67" s="52">
        <v>2025</v>
      </c>
      <c r="E67" s="66">
        <f t="shared" si="6"/>
        <v>0</v>
      </c>
      <c r="G67" s="88">
        <v>2029</v>
      </c>
      <c r="H67" s="190"/>
      <c r="I67" s="190"/>
      <c r="J67" s="190"/>
      <c r="K67" s="252"/>
      <c r="L67" s="252"/>
      <c r="M67" s="252"/>
      <c r="N67" s="252"/>
      <c r="O67" s="252"/>
      <c r="P67" s="252"/>
      <c r="Q67" s="252"/>
      <c r="R67" s="252"/>
      <c r="S67" s="252"/>
      <c r="T67" s="318">
        <f t="shared" si="3"/>
        <v>0</v>
      </c>
      <c r="U67" s="215">
        <f t="shared" si="4"/>
        <v>0</v>
      </c>
      <c r="V67" s="213">
        <f t="shared" si="5"/>
        <v>0</v>
      </c>
    </row>
    <row r="68" spans="2:24" x14ac:dyDescent="0.25">
      <c r="B68" s="172" t="s">
        <v>142</v>
      </c>
      <c r="C68" s="50"/>
      <c r="D68" s="246">
        <v>2026</v>
      </c>
      <c r="E68" s="66">
        <f t="shared" si="6"/>
        <v>0</v>
      </c>
      <c r="G68" s="88">
        <v>2030</v>
      </c>
      <c r="H68" s="190"/>
      <c r="I68" s="190"/>
      <c r="J68" s="190"/>
      <c r="K68" s="252"/>
      <c r="L68" s="252"/>
      <c r="M68" s="252"/>
      <c r="N68" s="252"/>
      <c r="O68" s="252"/>
      <c r="P68" s="252"/>
      <c r="Q68" s="252"/>
      <c r="R68" s="252"/>
      <c r="S68" s="252"/>
      <c r="T68" s="318">
        <f t="shared" si="3"/>
        <v>0</v>
      </c>
      <c r="U68" s="215">
        <f t="shared" si="4"/>
        <v>0</v>
      </c>
      <c r="V68" s="213">
        <f t="shared" si="5"/>
        <v>0</v>
      </c>
    </row>
    <row r="69" spans="2:24" x14ac:dyDescent="0.25">
      <c r="B69" s="57"/>
      <c r="C69" s="51"/>
      <c r="D69" s="247">
        <v>2027</v>
      </c>
      <c r="E69" s="66">
        <f t="shared" si="6"/>
        <v>0</v>
      </c>
      <c r="G69" s="217">
        <v>2031</v>
      </c>
      <c r="H69" s="271"/>
      <c r="I69" s="271"/>
      <c r="J69" s="271"/>
      <c r="K69" s="278"/>
      <c r="L69" s="278"/>
      <c r="M69" s="278"/>
      <c r="N69" s="278"/>
      <c r="O69" s="278"/>
      <c r="P69" s="278"/>
      <c r="Q69" s="278"/>
      <c r="R69" s="278"/>
      <c r="S69" s="278"/>
      <c r="T69" s="257">
        <f t="shared" si="3"/>
        <v>0</v>
      </c>
      <c r="U69" s="216">
        <f t="shared" si="4"/>
        <v>0</v>
      </c>
      <c r="V69" s="214">
        <f>SUM(H69:U69)</f>
        <v>0</v>
      </c>
    </row>
    <row r="70" spans="2:24" ht="15.75" thickBot="1" x14ac:dyDescent="0.3">
      <c r="B70" s="57"/>
      <c r="C70" s="27"/>
      <c r="D70" s="246">
        <v>2028</v>
      </c>
      <c r="E70" s="66">
        <f t="shared" si="6"/>
        <v>0</v>
      </c>
      <c r="G70" s="90" t="s">
        <v>268</v>
      </c>
      <c r="H70" s="85">
        <f t="shared" ref="H70:V70" si="7">SUM(H60:H69)</f>
        <v>0</v>
      </c>
      <c r="I70" s="85">
        <f t="shared" si="7"/>
        <v>0</v>
      </c>
      <c r="J70" s="85">
        <f t="shared" si="7"/>
        <v>0</v>
      </c>
      <c r="K70" s="85">
        <f t="shared" si="7"/>
        <v>0</v>
      </c>
      <c r="L70" s="85">
        <f t="shared" si="7"/>
        <v>0</v>
      </c>
      <c r="M70" s="85">
        <f t="shared" si="7"/>
        <v>0</v>
      </c>
      <c r="N70" s="85">
        <f t="shared" si="7"/>
        <v>0</v>
      </c>
      <c r="O70" s="85">
        <f t="shared" si="7"/>
        <v>0</v>
      </c>
      <c r="P70" s="85">
        <f t="shared" si="7"/>
        <v>0</v>
      </c>
      <c r="Q70" s="85">
        <f t="shared" si="7"/>
        <v>0</v>
      </c>
      <c r="R70" s="85">
        <f t="shared" si="7"/>
        <v>0</v>
      </c>
      <c r="S70" s="85">
        <f t="shared" si="7"/>
        <v>0</v>
      </c>
      <c r="T70" s="85">
        <f t="shared" si="7"/>
        <v>0</v>
      </c>
      <c r="U70" s="85">
        <f t="shared" si="7"/>
        <v>0</v>
      </c>
      <c r="V70" s="85">
        <f t="shared" si="7"/>
        <v>0</v>
      </c>
    </row>
    <row r="71" spans="2:24" x14ac:dyDescent="0.25">
      <c r="B71" s="57"/>
      <c r="C71" s="27"/>
      <c r="D71" s="325">
        <v>2029</v>
      </c>
      <c r="E71" s="66">
        <f t="shared" si="6"/>
        <v>0</v>
      </c>
      <c r="G71" s="50"/>
      <c r="H71" s="12"/>
    </row>
    <row r="72" spans="2:24" ht="15.75" thickBot="1" x14ac:dyDescent="0.3">
      <c r="B72" s="325"/>
      <c r="C72" s="12"/>
      <c r="D72" s="325">
        <v>2030</v>
      </c>
      <c r="E72" s="66">
        <f t="shared" si="6"/>
        <v>0</v>
      </c>
      <c r="G72" s="402" t="s">
        <v>51</v>
      </c>
      <c r="H72" s="402"/>
      <c r="I72" s="402"/>
      <c r="J72" s="402"/>
    </row>
    <row r="73" spans="2:24" x14ac:dyDescent="0.25">
      <c r="B73" s="325"/>
      <c r="C73" s="12"/>
      <c r="D73" s="325">
        <v>2031</v>
      </c>
      <c r="E73" s="107">
        <f>E74-SUM(E63:E72)</f>
        <v>0</v>
      </c>
      <c r="H73" s="50"/>
      <c r="I73" s="403" t="s">
        <v>319</v>
      </c>
      <c r="J73" s="403" t="s">
        <v>320</v>
      </c>
    </row>
    <row r="74" spans="2:24" ht="15.75" thickBot="1" x14ac:dyDescent="0.3">
      <c r="B74" s="92"/>
      <c r="C74" s="58"/>
      <c r="D74" s="92"/>
      <c r="E74" s="255">
        <f>E60</f>
        <v>0</v>
      </c>
      <c r="H74" s="353"/>
      <c r="I74" s="428"/>
      <c r="J74" s="428"/>
    </row>
    <row r="75" spans="2:24" x14ac:dyDescent="0.25">
      <c r="G75" s="413" t="s">
        <v>48</v>
      </c>
      <c r="H75" s="414"/>
      <c r="I75" s="372"/>
      <c r="J75" s="373"/>
      <c r="M75" s="399" t="s">
        <v>304</v>
      </c>
      <c r="N75" s="399"/>
    </row>
    <row r="76" spans="2:24" ht="15.75" thickBot="1" x14ac:dyDescent="0.3">
      <c r="G76" s="415"/>
      <c r="H76" s="416"/>
      <c r="I76" s="374">
        <f>E17</f>
        <v>0</v>
      </c>
      <c r="J76" s="375">
        <f>I17</f>
        <v>0</v>
      </c>
      <c r="M76" s="399"/>
      <c r="N76" s="399"/>
    </row>
    <row r="77" spans="2:24" x14ac:dyDescent="0.25">
      <c r="G77" s="413" t="s">
        <v>52</v>
      </c>
      <c r="H77" s="414"/>
      <c r="I77" s="372"/>
      <c r="J77" s="373"/>
      <c r="M77" s="399"/>
      <c r="N77" s="399"/>
    </row>
    <row r="78" spans="2:24" ht="15.75" thickBot="1" x14ac:dyDescent="0.3">
      <c r="G78" s="417"/>
      <c r="H78" s="418"/>
      <c r="I78" s="378">
        <f>F17</f>
        <v>0</v>
      </c>
      <c r="J78" s="379">
        <f>J17</f>
        <v>0</v>
      </c>
      <c r="M78" s="400" t="s">
        <v>303</v>
      </c>
      <c r="N78" s="400"/>
    </row>
    <row r="79" spans="2:24" ht="15.75" thickBot="1" x14ac:dyDescent="0.3">
      <c r="G79" s="415"/>
      <c r="H79" s="416"/>
      <c r="I79" s="374"/>
      <c r="J79" s="375"/>
      <c r="K79" s="211" t="s">
        <v>192</v>
      </c>
      <c r="L79" s="210">
        <f>SUM(I75:J84)</f>
        <v>0</v>
      </c>
      <c r="M79" s="403" t="s">
        <v>318</v>
      </c>
      <c r="N79" s="436" t="s">
        <v>34</v>
      </c>
    </row>
    <row r="80" spans="2:24" ht="15.75" thickBot="1" x14ac:dyDescent="0.3">
      <c r="G80" s="419" t="s">
        <v>53</v>
      </c>
      <c r="H80" s="420"/>
      <c r="I80" s="370">
        <f>G17</f>
        <v>0</v>
      </c>
      <c r="J80" s="369">
        <f>K17</f>
        <v>0</v>
      </c>
      <c r="M80" s="404"/>
      <c r="N80" s="437"/>
      <c r="P80" s="211"/>
      <c r="Q80" s="211"/>
      <c r="R80" s="211"/>
      <c r="S80" s="211"/>
      <c r="T80" s="211"/>
      <c r="U80" s="211"/>
      <c r="V80" s="210"/>
      <c r="W80" s="211"/>
      <c r="X80" s="258"/>
    </row>
    <row r="81" spans="2:24" ht="15.75" thickBot="1" x14ac:dyDescent="0.3">
      <c r="G81" s="421" t="s">
        <v>54</v>
      </c>
      <c r="H81" s="422"/>
      <c r="I81" s="372"/>
      <c r="J81" s="373"/>
      <c r="M81" s="120">
        <v>2021</v>
      </c>
      <c r="N81" s="100">
        <f>'6 - Amort - Notes'!AH65</f>
        <v>0</v>
      </c>
      <c r="V81" s="15"/>
      <c r="X81" s="15"/>
    </row>
    <row r="82" spans="2:24" ht="15.75" thickBot="1" x14ac:dyDescent="0.3">
      <c r="G82" s="423"/>
      <c r="H82" s="424"/>
      <c r="I82" s="378"/>
      <c r="J82" s="379"/>
      <c r="M82" s="120">
        <v>2022</v>
      </c>
      <c r="N82" s="100">
        <f>'6 - Amort - Notes'!AH66</f>
        <v>0</v>
      </c>
      <c r="V82" s="15"/>
      <c r="X82" s="15"/>
    </row>
    <row r="83" spans="2:24" ht="15.75" thickBot="1" x14ac:dyDescent="0.3">
      <c r="G83" s="423"/>
      <c r="H83" s="424"/>
      <c r="I83" s="378">
        <f>I70+K70+M70+O70+Q70+S70+U70</f>
        <v>0</v>
      </c>
      <c r="J83" s="379">
        <f>H70+J70+L70+N70+P70+R70+T70</f>
        <v>0</v>
      </c>
      <c r="M83" s="120">
        <v>2023</v>
      </c>
      <c r="N83" s="100">
        <f>'6 - Amort - Notes'!AH67</f>
        <v>0</v>
      </c>
      <c r="V83" s="15"/>
      <c r="X83" s="15"/>
    </row>
    <row r="84" spans="2:24" ht="15.75" thickBot="1" x14ac:dyDescent="0.3">
      <c r="G84" s="425"/>
      <c r="H84" s="426"/>
      <c r="I84" s="374"/>
      <c r="J84" s="375"/>
      <c r="M84" s="121">
        <v>2024</v>
      </c>
      <c r="N84" s="100">
        <f>'6 - Amort - Notes'!AH68</f>
        <v>0</v>
      </c>
      <c r="V84" s="15"/>
      <c r="X84" s="15"/>
    </row>
    <row r="85" spans="2:24" ht="15" customHeight="1" thickBot="1" x14ac:dyDescent="0.3">
      <c r="G85" s="413" t="s">
        <v>55</v>
      </c>
      <c r="H85" s="414"/>
      <c r="I85" s="372">
        <f>D20</f>
        <v>0</v>
      </c>
      <c r="J85" s="373"/>
      <c r="M85" s="121">
        <v>2025</v>
      </c>
      <c r="N85" s="100">
        <f>'6 - Amort - Notes'!AH69</f>
        <v>0</v>
      </c>
    </row>
    <row r="86" spans="2:24" ht="15.75" thickBot="1" x14ac:dyDescent="0.3">
      <c r="G86" s="415"/>
      <c r="H86" s="416"/>
      <c r="I86" s="374"/>
      <c r="J86" s="375"/>
      <c r="M86" s="99" t="s">
        <v>108</v>
      </c>
      <c r="N86" s="100">
        <f>'6 - Amort - Notes'!AH70</f>
        <v>0</v>
      </c>
    </row>
    <row r="87" spans="2:24" ht="15.75" thickBot="1" x14ac:dyDescent="0.3">
      <c r="G87" s="419" t="s">
        <v>56</v>
      </c>
      <c r="H87" s="420"/>
      <c r="I87" s="370">
        <f>SUM(I75:I86)</f>
        <v>0</v>
      </c>
      <c r="J87" s="369">
        <f>SUM(J75:J86)</f>
        <v>0</v>
      </c>
      <c r="M87" s="122" t="s">
        <v>56</v>
      </c>
      <c r="N87" s="101">
        <f>SUM(N81:N86)</f>
        <v>0</v>
      </c>
    </row>
    <row r="88" spans="2:24" x14ac:dyDescent="0.25">
      <c r="E88" s="6"/>
      <c r="I88" s="119"/>
      <c r="J88" s="119"/>
    </row>
    <row r="89" spans="2:24" x14ac:dyDescent="0.25">
      <c r="B89" s="1"/>
      <c r="C89" s="401" t="s">
        <v>205</v>
      </c>
      <c r="D89" s="401"/>
      <c r="E89" s="401"/>
      <c r="F89" s="401"/>
      <c r="G89" s="401"/>
      <c r="H89" s="401"/>
      <c r="I89" s="401"/>
      <c r="J89" s="401"/>
    </row>
    <row r="90" spans="2:24" ht="30" x14ac:dyDescent="0.25">
      <c r="C90" s="366" t="s">
        <v>84</v>
      </c>
      <c r="D90" s="366" t="s">
        <v>19</v>
      </c>
      <c r="E90" s="367" t="s">
        <v>305</v>
      </c>
      <c r="F90" s="366" t="s">
        <v>20</v>
      </c>
      <c r="G90" s="367" t="s">
        <v>306</v>
      </c>
      <c r="H90" s="367" t="s">
        <v>321</v>
      </c>
      <c r="I90" s="366" t="s">
        <v>21</v>
      </c>
      <c r="J90" s="367" t="s">
        <v>307</v>
      </c>
    </row>
    <row r="91" spans="2:24" x14ac:dyDescent="0.25">
      <c r="B91" s="73">
        <v>42736</v>
      </c>
      <c r="C91" s="16">
        <f>D16</f>
        <v>0</v>
      </c>
      <c r="D91" s="16">
        <f>H16</f>
        <v>0</v>
      </c>
      <c r="E91" s="16">
        <f>D19</f>
        <v>0</v>
      </c>
      <c r="F91" s="16">
        <f>L16</f>
        <v>0</v>
      </c>
      <c r="G91" s="77">
        <f>SUM(H59:S68)</f>
        <v>0</v>
      </c>
      <c r="H91" s="16"/>
      <c r="I91" s="16"/>
      <c r="J91" s="16"/>
    </row>
    <row r="92" spans="2:24" ht="15.75" thickBot="1" x14ac:dyDescent="0.3">
      <c r="B92" s="73">
        <v>43100</v>
      </c>
      <c r="C92" s="72">
        <f>D17</f>
        <v>0</v>
      </c>
      <c r="D92" s="72">
        <f>H17</f>
        <v>0</v>
      </c>
      <c r="E92" s="72">
        <f>D20</f>
        <v>0</v>
      </c>
      <c r="F92" s="72">
        <f>L17</f>
        <v>0</v>
      </c>
      <c r="G92" s="218">
        <f>V70</f>
        <v>0</v>
      </c>
      <c r="H92" s="72"/>
      <c r="I92" s="72"/>
      <c r="J92" s="20"/>
      <c r="K92" s="397" t="s">
        <v>308</v>
      </c>
      <c r="L92" s="397"/>
    </row>
    <row r="93" spans="2:24" ht="15.75" thickBot="1" x14ac:dyDescent="0.3">
      <c r="B93" s="71" t="s">
        <v>25</v>
      </c>
      <c r="C93" s="11">
        <f>C91-C92</f>
        <v>0</v>
      </c>
      <c r="D93" s="11">
        <f>D91-D92</f>
        <v>0</v>
      </c>
      <c r="E93" s="11">
        <f>E91-E92</f>
        <v>0</v>
      </c>
      <c r="F93" s="11">
        <f>F91-F92</f>
        <v>0</v>
      </c>
      <c r="G93" s="11">
        <f>G91-G92</f>
        <v>0</v>
      </c>
      <c r="H93" s="11">
        <f>C45</f>
        <v>0</v>
      </c>
      <c r="I93" s="20">
        <f>SUM(C93:H93)</f>
        <v>0</v>
      </c>
      <c r="J93" s="183"/>
      <c r="K93" s="397"/>
      <c r="L93" s="397"/>
    </row>
    <row r="94" spans="2:24" x14ac:dyDescent="0.25">
      <c r="L94" s="119"/>
    </row>
    <row r="95" spans="2:24" x14ac:dyDescent="0.25">
      <c r="B95" s="1"/>
      <c r="C95" s="16">
        <f>C93</f>
        <v>0</v>
      </c>
      <c r="D95" s="16" t="s">
        <v>199</v>
      </c>
      <c r="G95" s="16"/>
    </row>
    <row r="96" spans="2:24" x14ac:dyDescent="0.25">
      <c r="B96" s="1"/>
      <c r="C96" s="16">
        <f>D93</f>
        <v>0</v>
      </c>
      <c r="D96" t="s">
        <v>195</v>
      </c>
      <c r="G96" s="20"/>
    </row>
    <row r="97" spans="2:8" x14ac:dyDescent="0.25">
      <c r="B97" s="1"/>
      <c r="C97" s="16">
        <f>E93</f>
        <v>0</v>
      </c>
      <c r="D97" t="s">
        <v>196</v>
      </c>
      <c r="G97" s="17">
        <f>M17</f>
        <v>0</v>
      </c>
      <c r="H97" s="15" t="s">
        <v>167</v>
      </c>
    </row>
    <row r="98" spans="2:8" x14ac:dyDescent="0.25">
      <c r="C98" s="16">
        <f>F93</f>
        <v>0</v>
      </c>
      <c r="D98" t="s">
        <v>197</v>
      </c>
      <c r="G98" s="16">
        <f>V59</f>
        <v>0</v>
      </c>
      <c r="H98" s="79" t="s">
        <v>27</v>
      </c>
    </row>
    <row r="99" spans="2:8" x14ac:dyDescent="0.25">
      <c r="C99" s="16">
        <f>G93</f>
        <v>0</v>
      </c>
      <c r="D99" t="s">
        <v>200</v>
      </c>
      <c r="G99" s="20">
        <f>C45</f>
        <v>0</v>
      </c>
      <c r="H99" s="79" t="s">
        <v>107</v>
      </c>
    </row>
    <row r="100" spans="2:8" x14ac:dyDescent="0.25">
      <c r="C100" s="16">
        <f>H93</f>
        <v>0</v>
      </c>
      <c r="D100" t="s">
        <v>106</v>
      </c>
      <c r="G100" s="20">
        <f>-281800*C17</f>
        <v>0</v>
      </c>
      <c r="H100" s="336" t="s">
        <v>269</v>
      </c>
    </row>
    <row r="101" spans="2:8" x14ac:dyDescent="0.25">
      <c r="C101" s="72">
        <f>J93</f>
        <v>0</v>
      </c>
      <c r="D101" t="s">
        <v>26</v>
      </c>
      <c r="G101" s="332"/>
      <c r="H101" s="79" t="s">
        <v>209</v>
      </c>
    </row>
    <row r="102" spans="2:8" ht="15.75" thickBot="1" x14ac:dyDescent="0.3">
      <c r="C102" s="74">
        <f>SUM(C95:C101)</f>
        <v>0</v>
      </c>
      <c r="D102" s="15" t="s">
        <v>274</v>
      </c>
      <c r="G102" s="76">
        <f>SUM(G97:G101)</f>
        <v>0</v>
      </c>
      <c r="H102" s="15" t="s">
        <v>23</v>
      </c>
    </row>
    <row r="103" spans="2:8" ht="15.75" thickTop="1" x14ac:dyDescent="0.25"/>
    <row r="104" spans="2:8" x14ac:dyDescent="0.25">
      <c r="E104" s="266" t="s">
        <v>224</v>
      </c>
      <c r="F104" s="267" t="e">
        <f>C102/G102</f>
        <v>#DIV/0!</v>
      </c>
    </row>
    <row r="105" spans="2:8" x14ac:dyDescent="0.25">
      <c r="H105" s="15"/>
    </row>
    <row r="106" spans="2:8" x14ac:dyDescent="0.25">
      <c r="H106" s="79"/>
    </row>
  </sheetData>
  <mergeCells count="23">
    <mergeCell ref="E8:M8"/>
    <mergeCell ref="E9:M9"/>
    <mergeCell ref="E10:H10"/>
    <mergeCell ref="I10:L10"/>
    <mergeCell ref="G49:V49"/>
    <mergeCell ref="C89:J89"/>
    <mergeCell ref="B49:E49"/>
    <mergeCell ref="B59:D60"/>
    <mergeCell ref="D62:E62"/>
    <mergeCell ref="G75:H76"/>
    <mergeCell ref="G77:H79"/>
    <mergeCell ref="G80:H80"/>
    <mergeCell ref="G81:H84"/>
    <mergeCell ref="G85:H86"/>
    <mergeCell ref="G87:H87"/>
    <mergeCell ref="G72:J72"/>
    <mergeCell ref="I73:I74"/>
    <mergeCell ref="J73:J74"/>
    <mergeCell ref="M79:M80"/>
    <mergeCell ref="N79:N80"/>
    <mergeCell ref="M75:N77"/>
    <mergeCell ref="M78:N78"/>
    <mergeCell ref="K92:L93"/>
  </mergeCells>
  <dataValidations count="3">
    <dataValidation allowBlank="1" showInputMessage="1" showErrorMessage="1" promptTitle="Deferred Inflows" prompt="Enter amounts in this column as credits (-)." sqref="H53:H69 J53:J69"/>
    <dataValidation allowBlank="1" showInputMessage="1" showErrorMessage="1" promptTitle="Deferred Outlows" prompt="Enter amounts in this column as debits (+)." sqref="I53:I69 K53:S69"/>
    <dataValidation allowBlank="1" showInputMessage="1" showErrorMessage="1" prompt="If you have more than one DRS ORG ID number, combine the percentages." sqref="C16:C17"/>
  </dataValidations>
  <pageMargins left="0.7" right="0.7" top="0.75" bottom="0.75" header="0.3" footer="0.3"/>
  <pageSetup scale="47" orientation="landscape" cellComments="asDisplayed" r:id="rId1"/>
  <ignoredErrors>
    <ignoredError sqref="H12:H13 V53:V58 H70 I70:J70 K70:M70 N70:S7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6"/>
  <sheetViews>
    <sheetView showGridLines="0" workbookViewId="0">
      <selection activeCell="J26" sqref="J26"/>
    </sheetView>
  </sheetViews>
  <sheetFormatPr defaultRowHeight="15" x14ac:dyDescent="0.25"/>
  <cols>
    <col min="1" max="1" width="6.7109375" customWidth="1"/>
    <col min="2" max="2" width="47.140625" bestFit="1" customWidth="1"/>
    <col min="3" max="3" width="13.140625" bestFit="1" customWidth="1"/>
    <col min="4" max="4" width="9" bestFit="1" customWidth="1"/>
    <col min="5" max="5" width="15.42578125" customWidth="1"/>
    <col min="6" max="6" width="10.85546875" bestFit="1" customWidth="1"/>
    <col min="9" max="9" width="43.5703125" bestFit="1" customWidth="1"/>
    <col min="10" max="10" width="13.140625" bestFit="1" customWidth="1"/>
    <col min="11" max="11" width="24.5703125" bestFit="1" customWidth="1"/>
  </cols>
  <sheetData>
    <row r="2" spans="2:11" x14ac:dyDescent="0.25">
      <c r="B2" s="455" t="s">
        <v>282</v>
      </c>
      <c r="C2" s="455"/>
      <c r="D2" s="455"/>
      <c r="E2" s="455"/>
      <c r="F2" s="455"/>
      <c r="G2" s="455"/>
      <c r="H2" s="455"/>
      <c r="I2" s="455"/>
      <c r="J2" s="455"/>
      <c r="K2" s="455"/>
    </row>
    <row r="3" spans="2:11" ht="15.75" thickBot="1" x14ac:dyDescent="0.3">
      <c r="B3" s="123"/>
    </row>
    <row r="4" spans="2:11" x14ac:dyDescent="0.25">
      <c r="B4" s="186" t="s">
        <v>95</v>
      </c>
      <c r="I4" s="186" t="s">
        <v>113</v>
      </c>
    </row>
    <row r="5" spans="2:11" ht="15.75" thickBot="1" x14ac:dyDescent="0.3">
      <c r="B5" s="187" t="s">
        <v>277</v>
      </c>
      <c r="I5" s="187" t="s">
        <v>276</v>
      </c>
    </row>
    <row r="17" spans="2:11" ht="15.75" thickBot="1" x14ac:dyDescent="0.3"/>
    <row r="18" spans="2:11" x14ac:dyDescent="0.25">
      <c r="B18" s="456" t="s">
        <v>99</v>
      </c>
      <c r="C18" s="457"/>
      <c r="D18" s="457"/>
      <c r="E18" s="458"/>
      <c r="I18" s="456" t="s">
        <v>99</v>
      </c>
      <c r="J18" s="457"/>
      <c r="K18" s="458"/>
    </row>
    <row r="19" spans="2:11" x14ac:dyDescent="0.25">
      <c r="B19" s="328" t="s">
        <v>283</v>
      </c>
      <c r="C19" s="329">
        <f>ROUND(39.21376%/60.78624%,8)</f>
        <v>0.64510915999999996</v>
      </c>
      <c r="D19" s="12"/>
      <c r="E19" s="326"/>
      <c r="I19" s="328" t="s">
        <v>284</v>
      </c>
      <c r="J19" s="329">
        <f>ROUND(87.12%/12.88%,8)</f>
        <v>6.7639751600000002</v>
      </c>
      <c r="K19" s="326"/>
    </row>
    <row r="20" spans="2:11" ht="15.75" thickBot="1" x14ac:dyDescent="0.3">
      <c r="B20" s="459" t="s">
        <v>280</v>
      </c>
      <c r="C20" s="460"/>
      <c r="D20" s="460"/>
      <c r="E20" s="461"/>
      <c r="I20" s="462" t="s">
        <v>146</v>
      </c>
      <c r="J20" s="463"/>
      <c r="K20" s="464"/>
    </row>
    <row r="21" spans="2:11" x14ac:dyDescent="0.25">
      <c r="F21" s="279"/>
    </row>
    <row r="22" spans="2:11" ht="15.75" thickBot="1" x14ac:dyDescent="0.3">
      <c r="B22" s="303" t="s">
        <v>96</v>
      </c>
      <c r="I22" s="303" t="s">
        <v>96</v>
      </c>
    </row>
    <row r="23" spans="2:11" ht="15.75" thickBot="1" x14ac:dyDescent="0.3">
      <c r="C23" s="114" t="s">
        <v>114</v>
      </c>
      <c r="J23" s="114" t="s">
        <v>115</v>
      </c>
    </row>
    <row r="24" spans="2:11" ht="15.75" thickBot="1" x14ac:dyDescent="0.3">
      <c r="B24" s="115" t="s">
        <v>94</v>
      </c>
      <c r="C24" s="116">
        <f>-'1,2,3 - LEOFF_2'!D17</f>
        <v>0</v>
      </c>
      <c r="D24" s="452" t="s">
        <v>97</v>
      </c>
      <c r="E24" s="396"/>
      <c r="I24" s="115" t="s">
        <v>118</v>
      </c>
      <c r="J24" s="116">
        <f>-'1,2,3 - LEOFF_1'!C17</f>
        <v>0</v>
      </c>
      <c r="K24" s="56" t="s">
        <v>116</v>
      </c>
    </row>
    <row r="25" spans="2:11" ht="30.75" thickBot="1" x14ac:dyDescent="0.3">
      <c r="B25" s="115" t="s">
        <v>117</v>
      </c>
      <c r="C25" s="117">
        <f>C24*C19</f>
        <v>0</v>
      </c>
      <c r="D25" s="452" t="s">
        <v>98</v>
      </c>
      <c r="E25" s="396"/>
      <c r="I25" s="115" t="s">
        <v>119</v>
      </c>
      <c r="J25" s="117">
        <f>J24*J19</f>
        <v>0</v>
      </c>
      <c r="K25" s="56" t="s">
        <v>98</v>
      </c>
    </row>
    <row r="26" spans="2:11" ht="15.75" thickBot="1" x14ac:dyDescent="0.3">
      <c r="B26" s="99" t="s">
        <v>56</v>
      </c>
      <c r="C26" s="116">
        <f>SUM(C24:C25)</f>
        <v>0</v>
      </c>
      <c r="I26" s="99" t="s">
        <v>56</v>
      </c>
      <c r="J26" s="116">
        <f>SUM(J24:J25)</f>
        <v>0</v>
      </c>
    </row>
    <row r="28" spans="2:11" x14ac:dyDescent="0.25">
      <c r="B28" s="453" t="s">
        <v>101</v>
      </c>
      <c r="C28" s="453"/>
      <c r="D28" s="453"/>
      <c r="E28" s="453"/>
      <c r="I28" s="454" t="s">
        <v>201</v>
      </c>
      <c r="J28" s="454"/>
      <c r="K28" s="454"/>
    </row>
    <row r="29" spans="2:11" x14ac:dyDescent="0.25">
      <c r="B29" s="1"/>
      <c r="I29" s="454"/>
      <c r="J29" s="454"/>
      <c r="K29" s="454"/>
    </row>
    <row r="30" spans="2:11" x14ac:dyDescent="0.25">
      <c r="B30" s="45" t="s">
        <v>102</v>
      </c>
    </row>
    <row r="31" spans="2:11" x14ac:dyDescent="0.25">
      <c r="B31" s="45" t="s">
        <v>217</v>
      </c>
      <c r="C31" s="231"/>
    </row>
    <row r="32" spans="2:11" x14ac:dyDescent="0.25">
      <c r="B32" s="45" t="s">
        <v>216</v>
      </c>
      <c r="C32" s="118" t="s">
        <v>281</v>
      </c>
    </row>
    <row r="33" spans="2:4" x14ac:dyDescent="0.25">
      <c r="B33" s="1"/>
      <c r="C33" s="16">
        <f>C31*C19</f>
        <v>0</v>
      </c>
    </row>
    <row r="34" spans="2:4" x14ac:dyDescent="0.25">
      <c r="B34" s="1"/>
    </row>
    <row r="35" spans="2:4" x14ac:dyDescent="0.25">
      <c r="B35" s="192" t="s">
        <v>103</v>
      </c>
      <c r="C35" s="330">
        <f>C33</f>
        <v>0</v>
      </c>
      <c r="D35" s="192"/>
    </row>
    <row r="36" spans="2:4" x14ac:dyDescent="0.25">
      <c r="B36" s="192" t="s">
        <v>104</v>
      </c>
      <c r="C36" s="192"/>
      <c r="D36" s="330">
        <f>-C33</f>
        <v>0</v>
      </c>
    </row>
  </sheetData>
  <mergeCells count="9">
    <mergeCell ref="D25:E25"/>
    <mergeCell ref="B28:E28"/>
    <mergeCell ref="I28:K29"/>
    <mergeCell ref="B2:K2"/>
    <mergeCell ref="B18:E18"/>
    <mergeCell ref="B20:E20"/>
    <mergeCell ref="I18:K18"/>
    <mergeCell ref="I20:K20"/>
    <mergeCell ref="D24:E2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topLeftCell="L22" workbookViewId="0">
      <selection activeCell="V36" sqref="V36 D40"/>
    </sheetView>
  </sheetViews>
  <sheetFormatPr defaultRowHeight="15" x14ac:dyDescent="0.25"/>
  <cols>
    <col min="1" max="1" width="13.7109375" customWidth="1"/>
    <col min="2" max="2" width="10.7109375" customWidth="1"/>
    <col min="3" max="3" width="11.7109375" customWidth="1"/>
    <col min="4" max="4" width="10.7109375" customWidth="1"/>
    <col min="5" max="5" width="11.7109375" customWidth="1"/>
    <col min="6" max="6" width="10.7109375" customWidth="1"/>
    <col min="7" max="7" width="11.7109375" customWidth="1"/>
    <col min="8" max="10" width="10.7109375" customWidth="1"/>
    <col min="11" max="11" width="11.7109375" customWidth="1"/>
    <col min="12" max="12" width="10.7109375" customWidth="1"/>
    <col min="13" max="13" width="11.7109375" customWidth="1"/>
    <col min="14" max="14" width="10.7109375" customWidth="1"/>
    <col min="15" max="15" width="11.7109375" customWidth="1"/>
    <col min="16" max="16" width="10.7109375" customWidth="1"/>
    <col min="17" max="17" width="11.7109375" customWidth="1"/>
    <col min="19" max="19" width="13.7109375" customWidth="1"/>
    <col min="20" max="35" width="10.7109375" customWidth="1"/>
  </cols>
  <sheetData>
    <row r="1" spans="1:35" x14ac:dyDescent="0.25">
      <c r="R1" s="139" t="s">
        <v>133</v>
      </c>
    </row>
    <row r="2" spans="1:35" x14ac:dyDescent="0.25">
      <c r="A2" s="1" t="s">
        <v>131</v>
      </c>
      <c r="R2" s="139" t="s">
        <v>133</v>
      </c>
      <c r="S2" t="s">
        <v>135</v>
      </c>
    </row>
    <row r="3" spans="1:35" x14ac:dyDescent="0.25">
      <c r="R3" s="139" t="s">
        <v>133</v>
      </c>
    </row>
    <row r="4" spans="1:35" x14ac:dyDescent="0.25">
      <c r="R4" s="139" t="s">
        <v>133</v>
      </c>
    </row>
    <row r="5" spans="1:35" x14ac:dyDescent="0.25">
      <c r="R5" s="139" t="s">
        <v>133</v>
      </c>
    </row>
    <row r="6" spans="1:35" x14ac:dyDescent="0.25">
      <c r="R6" s="139" t="s">
        <v>133</v>
      </c>
    </row>
    <row r="7" spans="1:35" ht="19.5" thickBot="1" x14ac:dyDescent="0.35">
      <c r="A7" s="472" t="s">
        <v>253</v>
      </c>
      <c r="B7" s="472"/>
      <c r="C7" s="472"/>
      <c r="D7" s="472"/>
      <c r="E7" s="472"/>
      <c r="F7" s="472"/>
      <c r="G7" s="472"/>
      <c r="H7" s="472"/>
      <c r="I7" s="472"/>
      <c r="J7" s="472"/>
      <c r="K7" s="472"/>
      <c r="L7" s="472"/>
      <c r="M7" s="472"/>
      <c r="N7" s="472"/>
      <c r="O7" s="472"/>
      <c r="P7" s="472"/>
      <c r="Q7" s="161"/>
      <c r="R7" s="139" t="s">
        <v>133</v>
      </c>
      <c r="S7" s="472" t="s">
        <v>134</v>
      </c>
      <c r="T7" s="472"/>
      <c r="U7" s="472"/>
      <c r="V7" s="472"/>
      <c r="W7" s="472"/>
      <c r="X7" s="472"/>
      <c r="Y7" s="472"/>
      <c r="Z7" s="472"/>
      <c r="AA7" s="472"/>
      <c r="AB7" s="472"/>
      <c r="AC7" s="472"/>
      <c r="AD7" s="472"/>
      <c r="AE7" s="472"/>
      <c r="AF7" s="472"/>
      <c r="AG7" s="472"/>
      <c r="AH7" s="472"/>
    </row>
    <row r="8" spans="1:35" ht="16.5" thickTop="1" thickBot="1" x14ac:dyDescent="0.3">
      <c r="A8" s="140"/>
      <c r="B8" s="140"/>
      <c r="C8" s="140"/>
      <c r="D8" s="140"/>
      <c r="E8" s="140"/>
      <c r="F8" s="140"/>
      <c r="G8" s="140"/>
      <c r="H8" s="140"/>
      <c r="I8" s="140"/>
      <c r="J8" s="140"/>
      <c r="K8" s="140"/>
      <c r="L8" s="140"/>
      <c r="M8" s="140"/>
      <c r="N8" s="140"/>
      <c r="O8" s="140"/>
      <c r="P8" s="140"/>
      <c r="Q8" s="140"/>
      <c r="R8" s="139" t="s">
        <v>133</v>
      </c>
    </row>
    <row r="9" spans="1:35" x14ac:dyDescent="0.25">
      <c r="A9" s="465" t="s">
        <v>120</v>
      </c>
      <c r="B9" s="466"/>
      <c r="C9" s="466"/>
      <c r="D9" s="466"/>
      <c r="E9" s="466"/>
      <c r="F9" s="466"/>
      <c r="G9" s="466"/>
      <c r="H9" s="466"/>
      <c r="I9" s="466"/>
      <c r="J9" s="466"/>
      <c r="K9" s="466"/>
      <c r="L9" s="466"/>
      <c r="M9" s="466"/>
      <c r="N9" s="466"/>
      <c r="O9" s="466"/>
      <c r="P9" s="466"/>
      <c r="Q9" s="147"/>
      <c r="R9" s="139" t="s">
        <v>133</v>
      </c>
      <c r="S9" s="465" t="s">
        <v>255</v>
      </c>
      <c r="T9" s="466"/>
      <c r="U9" s="466"/>
      <c r="V9" s="466"/>
      <c r="W9" s="466"/>
      <c r="X9" s="466"/>
      <c r="Y9" s="466"/>
      <c r="Z9" s="466"/>
      <c r="AA9" s="466"/>
      <c r="AB9" s="466"/>
      <c r="AC9" s="466"/>
      <c r="AD9" s="466"/>
      <c r="AE9" s="466"/>
      <c r="AF9" s="466"/>
      <c r="AG9" s="466"/>
      <c r="AH9" s="466"/>
      <c r="AI9" s="147"/>
    </row>
    <row r="10" spans="1:35" ht="15.75" thickBot="1" x14ac:dyDescent="0.3">
      <c r="A10" s="467" t="s">
        <v>254</v>
      </c>
      <c r="B10" s="468"/>
      <c r="C10" s="468"/>
      <c r="D10" s="468"/>
      <c r="E10" s="468"/>
      <c r="F10" s="468"/>
      <c r="G10" s="468"/>
      <c r="H10" s="468"/>
      <c r="I10" s="468"/>
      <c r="J10" s="468"/>
      <c r="K10" s="468"/>
      <c r="L10" s="468"/>
      <c r="M10" s="468"/>
      <c r="N10" s="468"/>
      <c r="O10" s="468"/>
      <c r="P10" s="468"/>
      <c r="Q10" s="148"/>
      <c r="R10" s="139" t="s">
        <v>133</v>
      </c>
      <c r="S10" s="467" t="s">
        <v>254</v>
      </c>
      <c r="T10" s="468"/>
      <c r="U10" s="468"/>
      <c r="V10" s="468"/>
      <c r="W10" s="468"/>
      <c r="X10" s="468"/>
      <c r="Y10" s="468"/>
      <c r="Z10" s="468"/>
      <c r="AA10" s="468"/>
      <c r="AB10" s="468"/>
      <c r="AC10" s="468"/>
      <c r="AD10" s="468"/>
      <c r="AE10" s="468"/>
      <c r="AF10" s="468"/>
      <c r="AG10" s="468"/>
      <c r="AH10" s="468"/>
      <c r="AI10" s="148"/>
    </row>
    <row r="11" spans="1:35" ht="15.75" thickBot="1" x14ac:dyDescent="0.3">
      <c r="A11" s="160"/>
      <c r="B11" s="160"/>
      <c r="C11" s="160"/>
      <c r="D11" s="160"/>
      <c r="E11" s="160"/>
      <c r="F11" s="160"/>
      <c r="G11" s="160"/>
      <c r="H11" s="160"/>
      <c r="I11" s="160"/>
      <c r="J11" s="160"/>
      <c r="K11" s="160"/>
      <c r="L11" s="160"/>
      <c r="M11" s="160"/>
      <c r="N11" s="160"/>
      <c r="O11" s="160"/>
      <c r="P11" s="160"/>
      <c r="Q11" s="160"/>
      <c r="R11" s="139" t="s">
        <v>133</v>
      </c>
      <c r="S11" s="160"/>
      <c r="T11" s="160"/>
      <c r="U11" s="98">
        <f>'1,2,3 - PERS_1'!B17</f>
        <v>0</v>
      </c>
      <c r="V11" s="160"/>
      <c r="W11" s="98">
        <f>'1,2,3 - PERS_2-3'!B17</f>
        <v>0</v>
      </c>
      <c r="X11" s="160"/>
      <c r="Y11" s="160"/>
      <c r="Z11" s="160"/>
      <c r="AA11" s="98">
        <f>'1,2,3 - PSERS'!B17</f>
        <v>0</v>
      </c>
      <c r="AB11" s="160"/>
      <c r="AC11" s="160"/>
      <c r="AD11" s="160"/>
      <c r="AE11" s="160"/>
      <c r="AF11" s="160"/>
      <c r="AG11" s="98">
        <f>'1,2,3 - LEOFF_1'!B17</f>
        <v>0</v>
      </c>
      <c r="AH11" s="160"/>
      <c r="AI11" s="98">
        <f>'1,2,3 - LEOFF_2'!C17</f>
        <v>0</v>
      </c>
    </row>
    <row r="12" spans="1:35" x14ac:dyDescent="0.25">
      <c r="A12" s="144" t="s">
        <v>121</v>
      </c>
      <c r="B12" s="164"/>
      <c r="C12" s="163" t="s">
        <v>122</v>
      </c>
      <c r="D12" s="164"/>
      <c r="E12" s="164" t="s">
        <v>123</v>
      </c>
      <c r="F12" s="164"/>
      <c r="G12" s="163" t="s">
        <v>124</v>
      </c>
      <c r="H12" s="164"/>
      <c r="I12" s="164" t="s">
        <v>125</v>
      </c>
      <c r="J12" s="164"/>
      <c r="K12" s="163" t="s">
        <v>126</v>
      </c>
      <c r="L12" s="164"/>
      <c r="M12" s="164" t="s">
        <v>127</v>
      </c>
      <c r="N12" s="145"/>
      <c r="O12" s="141" t="s">
        <v>128</v>
      </c>
      <c r="P12" s="164"/>
      <c r="Q12" s="164" t="s">
        <v>129</v>
      </c>
      <c r="R12" s="139" t="s">
        <v>133</v>
      </c>
      <c r="S12" s="144" t="s">
        <v>121</v>
      </c>
      <c r="T12" s="164"/>
      <c r="U12" s="163" t="s">
        <v>122</v>
      </c>
      <c r="V12" s="164"/>
      <c r="W12" s="164" t="s">
        <v>123</v>
      </c>
      <c r="X12" s="164"/>
      <c r="Y12" s="163" t="s">
        <v>124</v>
      </c>
      <c r="Z12" s="164"/>
      <c r="AA12" s="164" t="s">
        <v>125</v>
      </c>
      <c r="AB12" s="164"/>
      <c r="AC12" s="163" t="s">
        <v>126</v>
      </c>
      <c r="AD12" s="164"/>
      <c r="AE12" s="164" t="s">
        <v>127</v>
      </c>
      <c r="AF12" s="145"/>
      <c r="AG12" s="141" t="s">
        <v>128</v>
      </c>
      <c r="AH12" s="164"/>
      <c r="AI12" s="164" t="s">
        <v>129</v>
      </c>
    </row>
    <row r="13" spans="1:35" x14ac:dyDescent="0.25">
      <c r="A13" s="142">
        <v>2022</v>
      </c>
      <c r="B13" s="150"/>
      <c r="C13" s="153">
        <v>-358982332</v>
      </c>
      <c r="D13" s="150"/>
      <c r="E13" s="154">
        <v>-2189393569</v>
      </c>
      <c r="F13" s="150"/>
      <c r="G13" s="153">
        <v>-319405578</v>
      </c>
      <c r="H13" s="150"/>
      <c r="I13" s="154">
        <v>-42748674</v>
      </c>
      <c r="J13" s="150"/>
      <c r="K13" s="153">
        <v>-267491084</v>
      </c>
      <c r="L13" s="150"/>
      <c r="M13" s="154">
        <v>-840282367</v>
      </c>
      <c r="N13" s="150"/>
      <c r="O13" s="153">
        <v>-278046370</v>
      </c>
      <c r="P13" s="150"/>
      <c r="Q13" s="154">
        <v>-728693074</v>
      </c>
      <c r="R13" s="139" t="s">
        <v>133</v>
      </c>
      <c r="S13" s="142">
        <v>2022</v>
      </c>
      <c r="T13" s="150"/>
      <c r="U13" s="149">
        <f>U$11*C13</f>
        <v>0</v>
      </c>
      <c r="V13" s="150"/>
      <c r="W13" s="150">
        <f>W$11*E13</f>
        <v>0</v>
      </c>
      <c r="X13" s="150"/>
      <c r="Y13" s="149">
        <f>Y$11*G13</f>
        <v>0</v>
      </c>
      <c r="Z13" s="150"/>
      <c r="AA13" s="150">
        <f>AA$11*I13</f>
        <v>0</v>
      </c>
      <c r="AB13" s="150"/>
      <c r="AC13" s="149">
        <f>AC$11*K13</f>
        <v>0</v>
      </c>
      <c r="AD13" s="150"/>
      <c r="AE13" s="150">
        <f>AE$11*M13</f>
        <v>0</v>
      </c>
      <c r="AF13" s="150"/>
      <c r="AG13" s="149">
        <f>AG$11*O13</f>
        <v>0</v>
      </c>
      <c r="AH13" s="150"/>
      <c r="AI13" s="150">
        <f>AI$11*Q13</f>
        <v>0</v>
      </c>
    </row>
    <row r="14" spans="1:35" x14ac:dyDescent="0.25">
      <c r="A14" s="143">
        <v>2023</v>
      </c>
      <c r="B14" s="152"/>
      <c r="C14" s="151">
        <v>-328958448</v>
      </c>
      <c r="D14" s="152"/>
      <c r="E14" s="152">
        <v>-2039810359</v>
      </c>
      <c r="F14" s="152"/>
      <c r="G14" s="151">
        <v>-298772872</v>
      </c>
      <c r="H14" s="152"/>
      <c r="I14" s="152">
        <v>-40581468</v>
      </c>
      <c r="J14" s="152"/>
      <c r="K14" s="151">
        <v>-244767402</v>
      </c>
      <c r="L14" s="152"/>
      <c r="M14" s="152">
        <v>-786705054</v>
      </c>
      <c r="N14" s="152"/>
      <c r="O14" s="151">
        <v>-254324470</v>
      </c>
      <c r="P14" s="152"/>
      <c r="Q14" s="152">
        <v>-678319611</v>
      </c>
      <c r="R14" s="139" t="s">
        <v>133</v>
      </c>
      <c r="S14" s="143">
        <v>2023</v>
      </c>
      <c r="T14" s="152"/>
      <c r="U14" s="149">
        <f t="shared" ref="U14:Y16" si="0">U$11*C14</f>
        <v>0</v>
      </c>
      <c r="V14" s="152"/>
      <c r="W14" s="150">
        <f t="shared" si="0"/>
        <v>0</v>
      </c>
      <c r="X14" s="152"/>
      <c r="Y14" s="149">
        <f t="shared" si="0"/>
        <v>0</v>
      </c>
      <c r="Z14" s="152"/>
      <c r="AA14" s="150">
        <f t="shared" ref="AA14:AA16" si="1">AA$11*I14</f>
        <v>0</v>
      </c>
      <c r="AB14" s="152"/>
      <c r="AC14" s="149">
        <f t="shared" ref="AC14:AC16" si="2">AC$11*K14</f>
        <v>0</v>
      </c>
      <c r="AD14" s="152"/>
      <c r="AE14" s="150">
        <f t="shared" ref="AE14:AE16" si="3">AE$11*M14</f>
        <v>0</v>
      </c>
      <c r="AF14" s="152"/>
      <c r="AG14" s="149">
        <f t="shared" ref="AG14:AG16" si="4">AG$11*O14</f>
        <v>0</v>
      </c>
      <c r="AH14" s="152"/>
      <c r="AI14" s="150">
        <f t="shared" ref="AI14:AI16" si="5">AI$11*Q14</f>
        <v>0</v>
      </c>
    </row>
    <row r="15" spans="1:35" x14ac:dyDescent="0.25">
      <c r="A15" s="142">
        <v>2024</v>
      </c>
      <c r="B15" s="152"/>
      <c r="C15" s="151">
        <v>-311043516</v>
      </c>
      <c r="D15" s="152"/>
      <c r="E15" s="152">
        <v>-1925595936</v>
      </c>
      <c r="F15" s="152"/>
      <c r="G15" s="151">
        <v>-282130944</v>
      </c>
      <c r="H15" s="152"/>
      <c r="I15" s="152">
        <v>-38494699</v>
      </c>
      <c r="J15" s="152"/>
      <c r="K15" s="151">
        <v>-231647028</v>
      </c>
      <c r="L15" s="152"/>
      <c r="M15" s="152">
        <v>-742844314</v>
      </c>
      <c r="N15" s="152"/>
      <c r="O15" s="151">
        <v>-239978934</v>
      </c>
      <c r="P15" s="152"/>
      <c r="Q15" s="152">
        <v>-640260062</v>
      </c>
      <c r="R15" s="139" t="s">
        <v>133</v>
      </c>
      <c r="S15" s="142">
        <v>2024</v>
      </c>
      <c r="T15" s="152"/>
      <c r="U15" s="149">
        <f t="shared" si="0"/>
        <v>0</v>
      </c>
      <c r="V15" s="152"/>
      <c r="W15" s="150">
        <f t="shared" si="0"/>
        <v>0</v>
      </c>
      <c r="X15" s="152"/>
      <c r="Y15" s="149">
        <f t="shared" si="0"/>
        <v>0</v>
      </c>
      <c r="Z15" s="152"/>
      <c r="AA15" s="150">
        <f t="shared" si="1"/>
        <v>0</v>
      </c>
      <c r="AB15" s="152"/>
      <c r="AC15" s="149">
        <f t="shared" si="2"/>
        <v>0</v>
      </c>
      <c r="AD15" s="152"/>
      <c r="AE15" s="150">
        <f t="shared" si="3"/>
        <v>0</v>
      </c>
      <c r="AF15" s="152"/>
      <c r="AG15" s="149">
        <f t="shared" si="4"/>
        <v>0</v>
      </c>
      <c r="AH15" s="152"/>
      <c r="AI15" s="150">
        <f t="shared" si="5"/>
        <v>0</v>
      </c>
    </row>
    <row r="16" spans="1:35" x14ac:dyDescent="0.25">
      <c r="A16" s="142">
        <v>2025</v>
      </c>
      <c r="B16" s="154"/>
      <c r="C16" s="149">
        <v>-356176694</v>
      </c>
      <c r="D16" s="154"/>
      <c r="E16" s="150">
        <v>-2170768605</v>
      </c>
      <c r="F16" s="154"/>
      <c r="G16" s="149">
        <v>-317534118</v>
      </c>
      <c r="H16" s="154"/>
      <c r="I16" s="150">
        <v>-42737844</v>
      </c>
      <c r="J16" s="154"/>
      <c r="K16" s="149">
        <v>-265499102</v>
      </c>
      <c r="L16" s="154"/>
      <c r="M16" s="150">
        <v>-834936806</v>
      </c>
      <c r="N16" s="154"/>
      <c r="O16" s="149">
        <v>-274370306</v>
      </c>
      <c r="P16" s="154"/>
      <c r="Q16" s="150">
        <v>-722220816</v>
      </c>
      <c r="R16" s="139" t="s">
        <v>133</v>
      </c>
      <c r="S16" s="142">
        <v>2025</v>
      </c>
      <c r="T16" s="154"/>
      <c r="U16" s="149">
        <f t="shared" si="0"/>
        <v>0</v>
      </c>
      <c r="V16" s="154"/>
      <c r="W16" s="150">
        <f t="shared" si="0"/>
        <v>0</v>
      </c>
      <c r="X16" s="154"/>
      <c r="Y16" s="149">
        <f t="shared" si="0"/>
        <v>0</v>
      </c>
      <c r="Z16" s="154"/>
      <c r="AA16" s="150">
        <f t="shared" si="1"/>
        <v>0</v>
      </c>
      <c r="AB16" s="154"/>
      <c r="AC16" s="149">
        <f t="shared" si="2"/>
        <v>0</v>
      </c>
      <c r="AD16" s="154"/>
      <c r="AE16" s="150">
        <f t="shared" si="3"/>
        <v>0</v>
      </c>
      <c r="AF16" s="154"/>
      <c r="AG16" s="149">
        <f t="shared" si="4"/>
        <v>0</v>
      </c>
      <c r="AH16" s="154"/>
      <c r="AI16" s="150">
        <f t="shared" si="5"/>
        <v>0</v>
      </c>
    </row>
    <row r="17" spans="1:35" ht="34.5" thickBot="1" x14ac:dyDescent="0.3">
      <c r="A17" s="146" t="s">
        <v>130</v>
      </c>
      <c r="B17" s="159"/>
      <c r="C17" s="158">
        <f>SUM(C13:C16)</f>
        <v>-1355160990</v>
      </c>
      <c r="D17" s="159"/>
      <c r="E17" s="159">
        <f>SUM(E13:E16)</f>
        <v>-8325568469</v>
      </c>
      <c r="F17" s="159"/>
      <c r="G17" s="158">
        <f>SUM(G13:G16)</f>
        <v>-1217843512</v>
      </c>
      <c r="H17" s="159"/>
      <c r="I17" s="159">
        <f>SUM(I13:I16)</f>
        <v>-164562685</v>
      </c>
      <c r="J17" s="159"/>
      <c r="K17" s="158">
        <f>SUM(K13:K16)</f>
        <v>-1009404616</v>
      </c>
      <c r="L17" s="159"/>
      <c r="M17" s="159">
        <f>SUM(M13:M16)</f>
        <v>-3204768541</v>
      </c>
      <c r="N17" s="159"/>
      <c r="O17" s="158">
        <f>SUM(O13:O16)</f>
        <v>-1046720080</v>
      </c>
      <c r="P17" s="159"/>
      <c r="Q17" s="159">
        <f>SUM(Q13:Q16)</f>
        <v>-2769493563</v>
      </c>
      <c r="R17" s="139" t="s">
        <v>133</v>
      </c>
      <c r="S17" s="146" t="s">
        <v>130</v>
      </c>
      <c r="T17" s="159"/>
      <c r="U17" s="158">
        <f>SUM(U13:U16)</f>
        <v>0</v>
      </c>
      <c r="V17" s="159"/>
      <c r="W17" s="159">
        <f>SUM(W13:W16)</f>
        <v>0</v>
      </c>
      <c r="X17" s="159"/>
      <c r="Y17" s="158">
        <f>SUM(Y13:Y16)</f>
        <v>0</v>
      </c>
      <c r="Z17" s="159"/>
      <c r="AA17" s="159">
        <f>SUM(AA13:AA16)</f>
        <v>0</v>
      </c>
      <c r="AB17" s="159"/>
      <c r="AC17" s="158">
        <f>SUM(AC13:AC16)</f>
        <v>0</v>
      </c>
      <c r="AD17" s="159"/>
      <c r="AE17" s="159">
        <f>SUM(AE13:AE16)</f>
        <v>0</v>
      </c>
      <c r="AF17" s="159"/>
      <c r="AG17" s="158">
        <f>SUM(AG13:AG16)</f>
        <v>0</v>
      </c>
      <c r="AH17" s="159"/>
      <c r="AI17" s="159">
        <f>SUM(AI13:AI16)</f>
        <v>0</v>
      </c>
    </row>
    <row r="18" spans="1:35" ht="15.75" thickTop="1" x14ac:dyDescent="0.25">
      <c r="R18" s="139" t="s">
        <v>133</v>
      </c>
    </row>
    <row r="19" spans="1:35" ht="15.75" thickBot="1" x14ac:dyDescent="0.3">
      <c r="R19" s="139" t="s">
        <v>133</v>
      </c>
    </row>
    <row r="20" spans="1:35" x14ac:dyDescent="0.25">
      <c r="A20" s="465" t="s">
        <v>0</v>
      </c>
      <c r="B20" s="466"/>
      <c r="C20" s="466"/>
      <c r="D20" s="466"/>
      <c r="E20" s="466"/>
      <c r="F20" s="466"/>
      <c r="G20" s="466"/>
      <c r="H20" s="466"/>
      <c r="I20" s="466"/>
      <c r="J20" s="466"/>
      <c r="K20" s="466"/>
      <c r="L20" s="466"/>
      <c r="M20" s="466"/>
      <c r="N20" s="466"/>
      <c r="O20" s="466"/>
      <c r="P20" s="466"/>
      <c r="Q20" s="147"/>
      <c r="R20" s="139" t="s">
        <v>133</v>
      </c>
      <c r="S20" s="465" t="s">
        <v>160</v>
      </c>
      <c r="T20" s="466"/>
      <c r="U20" s="466"/>
      <c r="V20" s="466"/>
      <c r="W20" s="466"/>
      <c r="X20" s="466"/>
      <c r="Y20" s="466"/>
      <c r="Z20" s="466"/>
      <c r="AA20" s="466"/>
      <c r="AB20" s="466"/>
      <c r="AC20" s="466"/>
      <c r="AD20" s="466"/>
      <c r="AE20" s="466"/>
      <c r="AF20" s="466"/>
      <c r="AG20" s="466"/>
      <c r="AH20" s="466"/>
      <c r="AI20" s="147"/>
    </row>
    <row r="21" spans="1:35" ht="15.75" thickBot="1" x14ac:dyDescent="0.3">
      <c r="A21" s="467" t="s">
        <v>254</v>
      </c>
      <c r="B21" s="468"/>
      <c r="C21" s="468"/>
      <c r="D21" s="468"/>
      <c r="E21" s="468"/>
      <c r="F21" s="468"/>
      <c r="G21" s="468"/>
      <c r="H21" s="468"/>
      <c r="I21" s="468"/>
      <c r="J21" s="468"/>
      <c r="K21" s="468"/>
      <c r="L21" s="468"/>
      <c r="M21" s="468"/>
      <c r="N21" s="468"/>
      <c r="O21" s="468"/>
      <c r="P21" s="468"/>
      <c r="Q21" s="148"/>
      <c r="R21" s="139" t="s">
        <v>133</v>
      </c>
      <c r="S21" s="467" t="s">
        <v>254</v>
      </c>
      <c r="T21" s="468"/>
      <c r="U21" s="468"/>
      <c r="V21" s="468"/>
      <c r="W21" s="468"/>
      <c r="X21" s="468"/>
      <c r="Y21" s="468"/>
      <c r="Z21" s="468"/>
      <c r="AA21" s="468"/>
      <c r="AB21" s="468"/>
      <c r="AC21" s="468"/>
      <c r="AD21" s="468"/>
      <c r="AE21" s="468"/>
      <c r="AF21" s="468"/>
      <c r="AG21" s="468"/>
      <c r="AH21" s="468"/>
      <c r="AI21" s="148"/>
    </row>
    <row r="22" spans="1:35" ht="15.75" thickBot="1" x14ac:dyDescent="0.3">
      <c r="A22" s="160"/>
      <c r="B22" s="160"/>
      <c r="C22" s="160"/>
      <c r="D22" s="160"/>
      <c r="E22" s="160"/>
      <c r="F22" s="160"/>
      <c r="G22" s="160"/>
      <c r="H22" s="160"/>
      <c r="I22" s="160"/>
      <c r="J22" s="160"/>
      <c r="K22" s="160"/>
      <c r="L22" s="160"/>
      <c r="M22" s="160"/>
      <c r="N22" s="160"/>
      <c r="O22" s="160"/>
      <c r="P22" s="160"/>
      <c r="Q22" s="160"/>
      <c r="R22" s="139" t="s">
        <v>133</v>
      </c>
      <c r="S22" s="160"/>
      <c r="T22" s="160"/>
      <c r="U22" s="160"/>
      <c r="V22" s="98">
        <f>W11</f>
        <v>0</v>
      </c>
      <c r="W22" s="98">
        <f>W11</f>
        <v>0</v>
      </c>
      <c r="X22" s="160"/>
      <c r="Y22" s="160"/>
      <c r="Z22" s="98">
        <f>AA11</f>
        <v>0</v>
      </c>
      <c r="AA22" s="98">
        <f>AA11</f>
        <v>0</v>
      </c>
      <c r="AB22" s="160"/>
      <c r="AC22" s="160"/>
      <c r="AD22" s="160"/>
      <c r="AE22" s="160"/>
      <c r="AF22" s="160"/>
      <c r="AG22" s="160"/>
      <c r="AH22" s="98">
        <f>AI11</f>
        <v>0</v>
      </c>
      <c r="AI22" s="98">
        <f>AI11</f>
        <v>0</v>
      </c>
    </row>
    <row r="23" spans="1:35" x14ac:dyDescent="0.25">
      <c r="A23" s="144" t="s">
        <v>121</v>
      </c>
      <c r="B23" s="469" t="s">
        <v>122</v>
      </c>
      <c r="C23" s="469"/>
      <c r="D23" s="470" t="s">
        <v>123</v>
      </c>
      <c r="E23" s="470"/>
      <c r="F23" s="469" t="s">
        <v>124</v>
      </c>
      <c r="G23" s="469"/>
      <c r="H23" s="470" t="s">
        <v>125</v>
      </c>
      <c r="I23" s="470"/>
      <c r="J23" s="469" t="s">
        <v>126</v>
      </c>
      <c r="K23" s="469"/>
      <c r="L23" s="470" t="s">
        <v>127</v>
      </c>
      <c r="M23" s="470"/>
      <c r="N23" s="469" t="s">
        <v>128</v>
      </c>
      <c r="O23" s="469"/>
      <c r="P23" s="471" t="s">
        <v>129</v>
      </c>
      <c r="Q23" s="471"/>
      <c r="R23" s="139" t="s">
        <v>133</v>
      </c>
      <c r="S23" s="144" t="s">
        <v>121</v>
      </c>
      <c r="T23" s="469" t="s">
        <v>122</v>
      </c>
      <c r="U23" s="469"/>
      <c r="V23" s="470" t="s">
        <v>123</v>
      </c>
      <c r="W23" s="470"/>
      <c r="X23" s="469" t="s">
        <v>124</v>
      </c>
      <c r="Y23" s="469"/>
      <c r="Z23" s="470" t="s">
        <v>125</v>
      </c>
      <c r="AA23" s="470"/>
      <c r="AB23" s="469" t="s">
        <v>126</v>
      </c>
      <c r="AC23" s="469"/>
      <c r="AD23" s="470" t="s">
        <v>127</v>
      </c>
      <c r="AE23" s="470"/>
      <c r="AF23" s="469" t="s">
        <v>128</v>
      </c>
      <c r="AG23" s="469"/>
      <c r="AH23" s="471" t="s">
        <v>129</v>
      </c>
      <c r="AI23" s="471"/>
    </row>
    <row r="24" spans="1:35" x14ac:dyDescent="0.25">
      <c r="A24" s="162"/>
      <c r="B24" s="163" t="s">
        <v>59</v>
      </c>
      <c r="C24" s="163" t="s">
        <v>60</v>
      </c>
      <c r="D24" s="164" t="s">
        <v>59</v>
      </c>
      <c r="E24" s="164" t="s">
        <v>60</v>
      </c>
      <c r="F24" s="163" t="s">
        <v>59</v>
      </c>
      <c r="G24" s="163" t="s">
        <v>60</v>
      </c>
      <c r="H24" s="164" t="s">
        <v>59</v>
      </c>
      <c r="I24" s="164" t="s">
        <v>60</v>
      </c>
      <c r="J24" s="163" t="s">
        <v>59</v>
      </c>
      <c r="K24" s="163" t="s">
        <v>60</v>
      </c>
      <c r="L24" s="164" t="s">
        <v>59</v>
      </c>
      <c r="M24" s="164" t="s">
        <v>60</v>
      </c>
      <c r="N24" s="163" t="s">
        <v>59</v>
      </c>
      <c r="O24" s="163" t="s">
        <v>60</v>
      </c>
      <c r="P24" s="164" t="s">
        <v>59</v>
      </c>
      <c r="Q24" s="164" t="s">
        <v>60</v>
      </c>
      <c r="R24" s="139" t="s">
        <v>133</v>
      </c>
      <c r="S24" s="162"/>
      <c r="T24" s="473" t="s">
        <v>132</v>
      </c>
      <c r="U24" s="473"/>
      <c r="V24" s="164" t="s">
        <v>59</v>
      </c>
      <c r="W24" s="164" t="s">
        <v>60</v>
      </c>
      <c r="X24" s="163" t="s">
        <v>59</v>
      </c>
      <c r="Y24" s="163" t="s">
        <v>60</v>
      </c>
      <c r="Z24" s="164" t="s">
        <v>59</v>
      </c>
      <c r="AA24" s="164" t="s">
        <v>60</v>
      </c>
      <c r="AB24" s="473" t="s">
        <v>132</v>
      </c>
      <c r="AC24" s="473"/>
      <c r="AD24" s="164" t="s">
        <v>59</v>
      </c>
      <c r="AE24" s="164" t="s">
        <v>60</v>
      </c>
      <c r="AF24" s="473" t="s">
        <v>132</v>
      </c>
      <c r="AG24" s="473"/>
      <c r="AH24" s="164" t="s">
        <v>59</v>
      </c>
      <c r="AI24" s="164" t="s">
        <v>60</v>
      </c>
    </row>
    <row r="25" spans="1:35" x14ac:dyDescent="0.25">
      <c r="A25" s="142">
        <v>2022</v>
      </c>
      <c r="B25" s="149">
        <v>0</v>
      </c>
      <c r="C25" s="149">
        <v>0</v>
      </c>
      <c r="D25" s="150">
        <v>-38162402</v>
      </c>
      <c r="E25" s="150">
        <v>113023490</v>
      </c>
      <c r="F25" s="149">
        <v>0</v>
      </c>
      <c r="G25" s="149">
        <v>77008998</v>
      </c>
      <c r="H25" s="150">
        <v>-121066</v>
      </c>
      <c r="I25" s="150">
        <v>2453871</v>
      </c>
      <c r="J25" s="149">
        <v>0</v>
      </c>
      <c r="K25" s="149">
        <v>0</v>
      </c>
      <c r="L25" s="150">
        <v>-2471952</v>
      </c>
      <c r="M25" s="150">
        <v>116753627</v>
      </c>
      <c r="N25" s="149">
        <v>0</v>
      </c>
      <c r="O25" s="149">
        <v>0</v>
      </c>
      <c r="P25" s="150">
        <v>-5481614</v>
      </c>
      <c r="Q25" s="150">
        <v>33429829</v>
      </c>
      <c r="R25" s="139" t="s">
        <v>133</v>
      </c>
      <c r="S25" s="142">
        <v>2022</v>
      </c>
      <c r="T25" s="149"/>
      <c r="U25" s="149"/>
      <c r="V25" s="150">
        <f t="shared" ref="V25:AA25" si="6">V$22*D25</f>
        <v>0</v>
      </c>
      <c r="W25" s="150">
        <f t="shared" si="6"/>
        <v>0</v>
      </c>
      <c r="X25" s="149">
        <f t="shared" si="6"/>
        <v>0</v>
      </c>
      <c r="Y25" s="149">
        <f t="shared" si="6"/>
        <v>0</v>
      </c>
      <c r="Z25" s="150">
        <f t="shared" si="6"/>
        <v>0</v>
      </c>
      <c r="AA25" s="150">
        <f t="shared" si="6"/>
        <v>0</v>
      </c>
      <c r="AB25" s="149"/>
      <c r="AC25" s="149"/>
      <c r="AD25" s="150">
        <f>AD$22*L25</f>
        <v>0</v>
      </c>
      <c r="AE25" s="150">
        <f>AE$22*M25</f>
        <v>0</v>
      </c>
      <c r="AF25" s="149"/>
      <c r="AG25" s="149"/>
      <c r="AH25" s="150">
        <f>AH$22*P25</f>
        <v>0</v>
      </c>
      <c r="AI25" s="150">
        <f>AI$22*Q25</f>
        <v>0</v>
      </c>
    </row>
    <row r="26" spans="1:35" x14ac:dyDescent="0.25">
      <c r="A26" s="142">
        <v>2023</v>
      </c>
      <c r="B26" s="151">
        <v>0</v>
      </c>
      <c r="C26" s="151">
        <v>0</v>
      </c>
      <c r="D26" s="152">
        <v>-38162402</v>
      </c>
      <c r="E26" s="150">
        <v>113023490</v>
      </c>
      <c r="F26" s="149">
        <v>0</v>
      </c>
      <c r="G26" s="149">
        <v>68938454</v>
      </c>
      <c r="H26" s="150">
        <v>-121066</v>
      </c>
      <c r="I26" s="150">
        <v>2422618</v>
      </c>
      <c r="J26" s="151">
        <v>0</v>
      </c>
      <c r="K26" s="151">
        <v>0</v>
      </c>
      <c r="L26" s="150">
        <v>-2471952</v>
      </c>
      <c r="M26" s="150">
        <v>116753627</v>
      </c>
      <c r="N26" s="151">
        <v>0</v>
      </c>
      <c r="O26" s="151">
        <v>0</v>
      </c>
      <c r="P26" s="150">
        <v>-5481614</v>
      </c>
      <c r="Q26" s="150">
        <v>33429829</v>
      </c>
      <c r="R26" s="139" t="s">
        <v>133</v>
      </c>
      <c r="S26" s="142">
        <v>2023</v>
      </c>
      <c r="T26" s="151"/>
      <c r="U26" s="151"/>
      <c r="V26" s="150">
        <f t="shared" ref="V26:AA30" si="7">V$22*D26</f>
        <v>0</v>
      </c>
      <c r="W26" s="150">
        <f t="shared" si="7"/>
        <v>0</v>
      </c>
      <c r="X26" s="149">
        <f t="shared" ref="X26:Y30" si="8">X$22*F26</f>
        <v>0</v>
      </c>
      <c r="Y26" s="149">
        <f t="shared" si="8"/>
        <v>0</v>
      </c>
      <c r="Z26" s="150">
        <f t="shared" si="7"/>
        <v>0</v>
      </c>
      <c r="AA26" s="150">
        <f t="shared" si="7"/>
        <v>0</v>
      </c>
      <c r="AB26" s="151"/>
      <c r="AC26" s="151"/>
      <c r="AD26" s="150">
        <f t="shared" ref="AD26:AE30" si="9">AD$22*L26</f>
        <v>0</v>
      </c>
      <c r="AE26" s="150">
        <f t="shared" si="9"/>
        <v>0</v>
      </c>
      <c r="AF26" s="151"/>
      <c r="AG26" s="151"/>
      <c r="AH26" s="150">
        <f t="shared" ref="AH26:AI30" si="10">AH$22*P26</f>
        <v>0</v>
      </c>
      <c r="AI26" s="150">
        <f t="shared" si="10"/>
        <v>0</v>
      </c>
    </row>
    <row r="27" spans="1:35" x14ac:dyDescent="0.25">
      <c r="A27" s="143">
        <v>2024</v>
      </c>
      <c r="B27" s="151">
        <v>0</v>
      </c>
      <c r="C27" s="151">
        <v>0</v>
      </c>
      <c r="D27" s="152">
        <v>-38162402</v>
      </c>
      <c r="E27" s="150">
        <v>91283937</v>
      </c>
      <c r="F27" s="151">
        <v>0</v>
      </c>
      <c r="G27" s="151">
        <v>61058844</v>
      </c>
      <c r="H27" s="150">
        <v>-121066</v>
      </c>
      <c r="I27" s="150">
        <v>2422618</v>
      </c>
      <c r="J27" s="151">
        <v>0</v>
      </c>
      <c r="K27" s="151">
        <v>0</v>
      </c>
      <c r="L27" s="150">
        <v>-2471952</v>
      </c>
      <c r="M27" s="150">
        <v>116753627</v>
      </c>
      <c r="N27" s="151">
        <v>0</v>
      </c>
      <c r="O27" s="151">
        <v>0</v>
      </c>
      <c r="P27" s="150">
        <v>-5481614</v>
      </c>
      <c r="Q27" s="150">
        <v>33429829</v>
      </c>
      <c r="R27" s="139" t="s">
        <v>133</v>
      </c>
      <c r="S27" s="143">
        <v>2024</v>
      </c>
      <c r="T27" s="151"/>
      <c r="U27" s="151"/>
      <c r="V27" s="150">
        <f t="shared" si="7"/>
        <v>0</v>
      </c>
      <c r="W27" s="150">
        <f t="shared" si="7"/>
        <v>0</v>
      </c>
      <c r="X27" s="149">
        <f t="shared" si="8"/>
        <v>0</v>
      </c>
      <c r="Y27" s="149">
        <f t="shared" si="8"/>
        <v>0</v>
      </c>
      <c r="Z27" s="150">
        <f t="shared" si="7"/>
        <v>0</v>
      </c>
      <c r="AA27" s="150">
        <f t="shared" si="7"/>
        <v>0</v>
      </c>
      <c r="AB27" s="151"/>
      <c r="AC27" s="151"/>
      <c r="AD27" s="150">
        <f t="shared" si="9"/>
        <v>0</v>
      </c>
      <c r="AE27" s="150">
        <f t="shared" si="9"/>
        <v>0</v>
      </c>
      <c r="AF27" s="151"/>
      <c r="AG27" s="151"/>
      <c r="AH27" s="150">
        <f t="shared" si="10"/>
        <v>0</v>
      </c>
      <c r="AI27" s="150">
        <f t="shared" si="10"/>
        <v>0</v>
      </c>
    </row>
    <row r="28" spans="1:35" x14ac:dyDescent="0.25">
      <c r="A28" s="142">
        <v>2025</v>
      </c>
      <c r="B28" s="153">
        <v>0</v>
      </c>
      <c r="C28" s="153">
        <v>0</v>
      </c>
      <c r="D28" s="156">
        <v>-7632481</v>
      </c>
      <c r="E28" s="152">
        <v>81966985</v>
      </c>
      <c r="F28" s="153">
        <v>0</v>
      </c>
      <c r="G28" s="153">
        <v>46684264</v>
      </c>
      <c r="H28" s="150">
        <v>-121066</v>
      </c>
      <c r="I28" s="150">
        <v>2422618</v>
      </c>
      <c r="J28" s="153">
        <v>0</v>
      </c>
      <c r="K28" s="153">
        <v>0</v>
      </c>
      <c r="L28" s="150">
        <v>-2471952</v>
      </c>
      <c r="M28" s="150">
        <v>116753627</v>
      </c>
      <c r="N28" s="153">
        <v>0</v>
      </c>
      <c r="O28" s="153">
        <v>0</v>
      </c>
      <c r="P28" s="150">
        <v>-5481614</v>
      </c>
      <c r="Q28" s="150">
        <v>33429829</v>
      </c>
      <c r="R28" s="139" t="s">
        <v>133</v>
      </c>
      <c r="S28" s="142">
        <v>2025</v>
      </c>
      <c r="T28" s="153"/>
      <c r="U28" s="153"/>
      <c r="V28" s="150">
        <f t="shared" si="7"/>
        <v>0</v>
      </c>
      <c r="W28" s="150">
        <f t="shared" si="7"/>
        <v>0</v>
      </c>
      <c r="X28" s="149">
        <f t="shared" si="8"/>
        <v>0</v>
      </c>
      <c r="Y28" s="149">
        <f t="shared" si="8"/>
        <v>0</v>
      </c>
      <c r="Z28" s="150">
        <f t="shared" si="7"/>
        <v>0</v>
      </c>
      <c r="AA28" s="150">
        <f t="shared" si="7"/>
        <v>0</v>
      </c>
      <c r="AB28" s="153"/>
      <c r="AC28" s="153"/>
      <c r="AD28" s="150">
        <f t="shared" si="9"/>
        <v>0</v>
      </c>
      <c r="AE28" s="150">
        <f t="shared" si="9"/>
        <v>0</v>
      </c>
      <c r="AF28" s="153"/>
      <c r="AG28" s="153"/>
      <c r="AH28" s="150">
        <f t="shared" si="10"/>
        <v>0</v>
      </c>
      <c r="AI28" s="150">
        <f t="shared" si="10"/>
        <v>0</v>
      </c>
    </row>
    <row r="29" spans="1:35" x14ac:dyDescent="0.25">
      <c r="A29" s="142">
        <v>2026</v>
      </c>
      <c r="B29" s="155">
        <v>0</v>
      </c>
      <c r="C29" s="155">
        <v>0</v>
      </c>
      <c r="D29" s="156">
        <v>0</v>
      </c>
      <c r="E29" s="152">
        <v>60610685</v>
      </c>
      <c r="F29" s="155">
        <v>0</v>
      </c>
      <c r="G29" s="155">
        <v>24964386</v>
      </c>
      <c r="H29" s="150">
        <v>-121066</v>
      </c>
      <c r="I29" s="150">
        <v>2422618</v>
      </c>
      <c r="J29" s="155">
        <v>0</v>
      </c>
      <c r="K29" s="155">
        <v>0</v>
      </c>
      <c r="L29" s="150">
        <v>-2471952</v>
      </c>
      <c r="M29" s="150">
        <v>113209395</v>
      </c>
      <c r="N29" s="155">
        <v>0</v>
      </c>
      <c r="O29" s="155">
        <v>0</v>
      </c>
      <c r="P29" s="150">
        <v>-5481614</v>
      </c>
      <c r="Q29" s="150">
        <v>33429829</v>
      </c>
      <c r="R29" s="139" t="s">
        <v>133</v>
      </c>
      <c r="S29" s="142">
        <v>2026</v>
      </c>
      <c r="T29" s="155"/>
      <c r="U29" s="155"/>
      <c r="V29" s="150">
        <f t="shared" si="7"/>
        <v>0</v>
      </c>
      <c r="W29" s="150">
        <f t="shared" si="7"/>
        <v>0</v>
      </c>
      <c r="X29" s="149">
        <f t="shared" si="8"/>
        <v>0</v>
      </c>
      <c r="Y29" s="149">
        <f t="shared" si="8"/>
        <v>0</v>
      </c>
      <c r="Z29" s="150">
        <f t="shared" si="7"/>
        <v>0</v>
      </c>
      <c r="AA29" s="150">
        <f t="shared" si="7"/>
        <v>0</v>
      </c>
      <c r="AB29" s="155"/>
      <c r="AC29" s="155"/>
      <c r="AD29" s="150">
        <f t="shared" si="9"/>
        <v>0</v>
      </c>
      <c r="AE29" s="150">
        <f t="shared" si="9"/>
        <v>0</v>
      </c>
      <c r="AF29" s="155"/>
      <c r="AG29" s="155"/>
      <c r="AH29" s="150">
        <f t="shared" si="10"/>
        <v>0</v>
      </c>
      <c r="AI29" s="150">
        <f t="shared" si="10"/>
        <v>0</v>
      </c>
    </row>
    <row r="30" spans="1:35" x14ac:dyDescent="0.25">
      <c r="A30" s="142" t="s">
        <v>108</v>
      </c>
      <c r="B30" s="157">
        <v>0</v>
      </c>
      <c r="C30" s="157">
        <v>0</v>
      </c>
      <c r="D30" s="156">
        <v>0</v>
      </c>
      <c r="E30" s="156">
        <v>23912384</v>
      </c>
      <c r="F30" s="157">
        <v>0</v>
      </c>
      <c r="G30" s="157">
        <v>657035</v>
      </c>
      <c r="H30" s="152">
        <v>-302664</v>
      </c>
      <c r="I30" s="152">
        <v>11429781</v>
      </c>
      <c r="J30" s="157">
        <v>0</v>
      </c>
      <c r="K30" s="157">
        <v>0</v>
      </c>
      <c r="L30" s="156">
        <v>-9887808</v>
      </c>
      <c r="M30" s="156">
        <v>273751340</v>
      </c>
      <c r="N30" s="157">
        <v>0</v>
      </c>
      <c r="O30" s="157">
        <v>0</v>
      </c>
      <c r="P30" s="152">
        <v>-3288972</v>
      </c>
      <c r="Q30" s="152">
        <v>96298329</v>
      </c>
      <c r="R30" s="139" t="s">
        <v>133</v>
      </c>
      <c r="S30" s="142" t="s">
        <v>108</v>
      </c>
      <c r="T30" s="157"/>
      <c r="U30" s="157"/>
      <c r="V30" s="150">
        <f t="shared" si="7"/>
        <v>0</v>
      </c>
      <c r="W30" s="150">
        <f t="shared" si="7"/>
        <v>0</v>
      </c>
      <c r="X30" s="149">
        <f t="shared" si="8"/>
        <v>0</v>
      </c>
      <c r="Y30" s="149">
        <f t="shared" si="8"/>
        <v>0</v>
      </c>
      <c r="Z30" s="150">
        <f t="shared" si="7"/>
        <v>0</v>
      </c>
      <c r="AA30" s="150">
        <f t="shared" si="7"/>
        <v>0</v>
      </c>
      <c r="AB30" s="157"/>
      <c r="AC30" s="157"/>
      <c r="AD30" s="150">
        <f t="shared" si="9"/>
        <v>0</v>
      </c>
      <c r="AE30" s="150">
        <f t="shared" si="9"/>
        <v>0</v>
      </c>
      <c r="AF30" s="157"/>
      <c r="AG30" s="157"/>
      <c r="AH30" s="150">
        <f t="shared" si="10"/>
        <v>0</v>
      </c>
      <c r="AI30" s="150">
        <f t="shared" si="10"/>
        <v>0</v>
      </c>
    </row>
    <row r="31" spans="1:35" ht="34.5" thickBot="1" x14ac:dyDescent="0.3">
      <c r="A31" s="146" t="s">
        <v>130</v>
      </c>
      <c r="B31" s="158">
        <f t="shared" ref="B31:Q31" si="11">SUM(B25:B30)</f>
        <v>0</v>
      </c>
      <c r="C31" s="158">
        <f t="shared" si="11"/>
        <v>0</v>
      </c>
      <c r="D31" s="159">
        <f t="shared" si="11"/>
        <v>-122119687</v>
      </c>
      <c r="E31" s="159">
        <f t="shared" si="11"/>
        <v>483820971</v>
      </c>
      <c r="F31" s="158">
        <f t="shared" si="11"/>
        <v>0</v>
      </c>
      <c r="G31" s="158">
        <f t="shared" si="11"/>
        <v>279311981</v>
      </c>
      <c r="H31" s="159">
        <f t="shared" si="11"/>
        <v>-907994</v>
      </c>
      <c r="I31" s="159">
        <f t="shared" si="11"/>
        <v>23574124</v>
      </c>
      <c r="J31" s="158">
        <f t="shared" si="11"/>
        <v>0</v>
      </c>
      <c r="K31" s="158">
        <f t="shared" si="11"/>
        <v>0</v>
      </c>
      <c r="L31" s="159">
        <f t="shared" si="11"/>
        <v>-22247568</v>
      </c>
      <c r="M31" s="159">
        <f t="shared" si="11"/>
        <v>853975243</v>
      </c>
      <c r="N31" s="158">
        <f t="shared" si="11"/>
        <v>0</v>
      </c>
      <c r="O31" s="158">
        <f t="shared" si="11"/>
        <v>0</v>
      </c>
      <c r="P31" s="159">
        <f t="shared" si="11"/>
        <v>-30697042</v>
      </c>
      <c r="Q31" s="159">
        <f t="shared" si="11"/>
        <v>263447474</v>
      </c>
      <c r="R31" s="139" t="s">
        <v>133</v>
      </c>
      <c r="S31" s="146" t="s">
        <v>130</v>
      </c>
      <c r="T31" s="158"/>
      <c r="U31" s="158"/>
      <c r="V31" s="159">
        <f t="shared" ref="V31:AA31" si="12">SUM(V25:V30)</f>
        <v>0</v>
      </c>
      <c r="W31" s="159">
        <f t="shared" si="12"/>
        <v>0</v>
      </c>
      <c r="X31" s="158">
        <f t="shared" si="12"/>
        <v>0</v>
      </c>
      <c r="Y31" s="158">
        <f t="shared" si="12"/>
        <v>0</v>
      </c>
      <c r="Z31" s="159">
        <f t="shared" si="12"/>
        <v>0</v>
      </c>
      <c r="AA31" s="159">
        <f t="shared" si="12"/>
        <v>0</v>
      </c>
      <c r="AB31" s="158"/>
      <c r="AC31" s="158"/>
      <c r="AD31" s="159">
        <f>SUM(AD25:AD30)</f>
        <v>0</v>
      </c>
      <c r="AE31" s="159">
        <f>SUM(AE25:AE30)</f>
        <v>0</v>
      </c>
      <c r="AF31" s="158"/>
      <c r="AG31" s="158"/>
      <c r="AH31" s="159">
        <f>SUM(AH25:AH30)</f>
        <v>0</v>
      </c>
      <c r="AI31" s="159">
        <f>SUM(AI25:AI30)</f>
        <v>0</v>
      </c>
    </row>
    <row r="32" spans="1:35" ht="15.75" thickTop="1" x14ac:dyDescent="0.25">
      <c r="R32" s="139" t="s">
        <v>133</v>
      </c>
    </row>
    <row r="33" spans="1:35" ht="15.75" thickBot="1" x14ac:dyDescent="0.3">
      <c r="R33" s="139" t="s">
        <v>133</v>
      </c>
    </row>
    <row r="34" spans="1:35" x14ac:dyDescent="0.25">
      <c r="A34" s="465" t="s">
        <v>2</v>
      </c>
      <c r="B34" s="466"/>
      <c r="C34" s="466"/>
      <c r="D34" s="466"/>
      <c r="E34" s="466"/>
      <c r="F34" s="466"/>
      <c r="G34" s="466"/>
      <c r="H34" s="466"/>
      <c r="I34" s="466"/>
      <c r="J34" s="466"/>
      <c r="K34" s="466"/>
      <c r="L34" s="466"/>
      <c r="M34" s="466"/>
      <c r="N34" s="466"/>
      <c r="O34" s="466"/>
      <c r="P34" s="466"/>
      <c r="Q34" s="147"/>
      <c r="R34" s="139" t="s">
        <v>133</v>
      </c>
      <c r="S34" s="465" t="s">
        <v>161</v>
      </c>
      <c r="T34" s="466"/>
      <c r="U34" s="466"/>
      <c r="V34" s="466"/>
      <c r="W34" s="466"/>
      <c r="X34" s="466"/>
      <c r="Y34" s="466"/>
      <c r="Z34" s="466"/>
      <c r="AA34" s="466"/>
      <c r="AB34" s="466"/>
      <c r="AC34" s="466"/>
      <c r="AD34" s="466"/>
      <c r="AE34" s="466"/>
      <c r="AF34" s="466"/>
      <c r="AG34" s="466"/>
      <c r="AH34" s="466"/>
      <c r="AI34" s="147"/>
    </row>
    <row r="35" spans="1:35" ht="15.75" thickBot="1" x14ac:dyDescent="0.3">
      <c r="A35" s="467" t="s">
        <v>254</v>
      </c>
      <c r="B35" s="468"/>
      <c r="C35" s="468"/>
      <c r="D35" s="468"/>
      <c r="E35" s="468"/>
      <c r="F35" s="468"/>
      <c r="G35" s="468"/>
      <c r="H35" s="468"/>
      <c r="I35" s="468"/>
      <c r="J35" s="468"/>
      <c r="K35" s="468"/>
      <c r="L35" s="468"/>
      <c r="M35" s="468"/>
      <c r="N35" s="468"/>
      <c r="O35" s="468"/>
      <c r="P35" s="468"/>
      <c r="Q35" s="148"/>
      <c r="R35" s="139" t="s">
        <v>133</v>
      </c>
      <c r="S35" s="467" t="s">
        <v>254</v>
      </c>
      <c r="T35" s="468"/>
      <c r="U35" s="468"/>
      <c r="V35" s="468"/>
      <c r="W35" s="468"/>
      <c r="X35" s="468"/>
      <c r="Y35" s="468"/>
      <c r="Z35" s="468"/>
      <c r="AA35" s="468"/>
      <c r="AB35" s="468"/>
      <c r="AC35" s="468"/>
      <c r="AD35" s="468"/>
      <c r="AE35" s="468"/>
      <c r="AF35" s="468"/>
      <c r="AG35" s="468"/>
      <c r="AH35" s="468"/>
      <c r="AI35" s="148"/>
    </row>
    <row r="36" spans="1:35" ht="15.75" thickBot="1" x14ac:dyDescent="0.3">
      <c r="A36" s="160"/>
      <c r="B36" s="160"/>
      <c r="C36" s="160"/>
      <c r="D36" s="160"/>
      <c r="E36" s="160"/>
      <c r="F36" s="160"/>
      <c r="G36" s="160"/>
      <c r="H36" s="160"/>
      <c r="I36" s="160"/>
      <c r="J36" s="160"/>
      <c r="K36" s="160"/>
      <c r="L36" s="160"/>
      <c r="M36" s="160"/>
      <c r="N36" s="160"/>
      <c r="O36" s="160"/>
      <c r="P36" s="160"/>
      <c r="Q36" s="160"/>
      <c r="R36" s="139" t="s">
        <v>133</v>
      </c>
      <c r="S36" s="160"/>
      <c r="T36" s="160"/>
      <c r="U36" s="160"/>
      <c r="V36" s="98">
        <f>W11</f>
        <v>0</v>
      </c>
      <c r="W36" s="98">
        <f>W11</f>
        <v>0</v>
      </c>
      <c r="X36" s="160"/>
      <c r="Y36" s="160"/>
      <c r="Z36" s="98">
        <f>AA11</f>
        <v>0</v>
      </c>
      <c r="AA36" s="98">
        <f>AA11</f>
        <v>0</v>
      </c>
      <c r="AB36" s="160"/>
      <c r="AC36" s="160"/>
      <c r="AD36" s="160"/>
      <c r="AE36" s="160"/>
      <c r="AF36" s="160"/>
      <c r="AG36" s="160"/>
      <c r="AH36" s="98">
        <f>AI11</f>
        <v>0</v>
      </c>
      <c r="AI36" s="98">
        <f>AI11</f>
        <v>0</v>
      </c>
    </row>
    <row r="37" spans="1:35" x14ac:dyDescent="0.25">
      <c r="A37" s="144" t="s">
        <v>121</v>
      </c>
      <c r="B37" s="469" t="s">
        <v>122</v>
      </c>
      <c r="C37" s="469"/>
      <c r="D37" s="470" t="s">
        <v>123</v>
      </c>
      <c r="E37" s="470"/>
      <c r="F37" s="469" t="s">
        <v>124</v>
      </c>
      <c r="G37" s="469"/>
      <c r="H37" s="470" t="s">
        <v>125</v>
      </c>
      <c r="I37" s="470"/>
      <c r="J37" s="469" t="s">
        <v>126</v>
      </c>
      <c r="K37" s="469"/>
      <c r="L37" s="470" t="s">
        <v>127</v>
      </c>
      <c r="M37" s="470"/>
      <c r="N37" s="469" t="s">
        <v>128</v>
      </c>
      <c r="O37" s="469"/>
      <c r="P37" s="471" t="s">
        <v>129</v>
      </c>
      <c r="Q37" s="471"/>
      <c r="R37" s="139" t="s">
        <v>133</v>
      </c>
      <c r="S37" s="144" t="s">
        <v>121</v>
      </c>
      <c r="T37" s="469" t="s">
        <v>122</v>
      </c>
      <c r="U37" s="469"/>
      <c r="V37" s="470" t="s">
        <v>123</v>
      </c>
      <c r="W37" s="470"/>
      <c r="X37" s="469" t="s">
        <v>124</v>
      </c>
      <c r="Y37" s="469"/>
      <c r="Z37" s="470" t="s">
        <v>125</v>
      </c>
      <c r="AA37" s="470"/>
      <c r="AB37" s="469" t="s">
        <v>126</v>
      </c>
      <c r="AC37" s="469"/>
      <c r="AD37" s="470" t="s">
        <v>127</v>
      </c>
      <c r="AE37" s="470"/>
      <c r="AF37" s="469" t="s">
        <v>128</v>
      </c>
      <c r="AG37" s="469"/>
      <c r="AH37" s="471" t="s">
        <v>129</v>
      </c>
      <c r="AI37" s="471"/>
    </row>
    <row r="38" spans="1:35" x14ac:dyDescent="0.25">
      <c r="A38" s="162"/>
      <c r="B38" s="163" t="s">
        <v>59</v>
      </c>
      <c r="C38" s="163" t="s">
        <v>60</v>
      </c>
      <c r="D38" s="164" t="s">
        <v>59</v>
      </c>
      <c r="E38" s="164" t="s">
        <v>60</v>
      </c>
      <c r="F38" s="163" t="s">
        <v>59</v>
      </c>
      <c r="G38" s="163" t="s">
        <v>60</v>
      </c>
      <c r="H38" s="164" t="s">
        <v>59</v>
      </c>
      <c r="I38" s="164" t="s">
        <v>60</v>
      </c>
      <c r="J38" s="163" t="s">
        <v>59</v>
      </c>
      <c r="K38" s="163" t="s">
        <v>60</v>
      </c>
      <c r="L38" s="164" t="s">
        <v>59</v>
      </c>
      <c r="M38" s="164" t="s">
        <v>60</v>
      </c>
      <c r="N38" s="163" t="s">
        <v>59</v>
      </c>
      <c r="O38" s="163" t="s">
        <v>60</v>
      </c>
      <c r="P38" s="164" t="s">
        <v>59</v>
      </c>
      <c r="Q38" s="164" t="s">
        <v>60</v>
      </c>
      <c r="R38" s="139" t="s">
        <v>133</v>
      </c>
      <c r="S38" s="162"/>
      <c r="T38" s="473" t="s">
        <v>132</v>
      </c>
      <c r="U38" s="473"/>
      <c r="V38" s="164" t="s">
        <v>59</v>
      </c>
      <c r="W38" s="164" t="s">
        <v>60</v>
      </c>
      <c r="X38" s="163" t="s">
        <v>59</v>
      </c>
      <c r="Y38" s="163" t="s">
        <v>60</v>
      </c>
      <c r="Z38" s="164" t="s">
        <v>59</v>
      </c>
      <c r="AA38" s="164" t="s">
        <v>60</v>
      </c>
      <c r="AB38" s="473" t="s">
        <v>132</v>
      </c>
      <c r="AC38" s="473"/>
      <c r="AD38" s="164" t="s">
        <v>59</v>
      </c>
      <c r="AE38" s="164" t="s">
        <v>60</v>
      </c>
      <c r="AF38" s="473" t="s">
        <v>132</v>
      </c>
      <c r="AG38" s="473"/>
      <c r="AH38" s="164" t="s">
        <v>59</v>
      </c>
      <c r="AI38" s="164" t="s">
        <v>60</v>
      </c>
    </row>
    <row r="39" spans="1:35" x14ac:dyDescent="0.25">
      <c r="A39" s="142">
        <v>2022</v>
      </c>
      <c r="B39" s="149">
        <v>0</v>
      </c>
      <c r="C39" s="149">
        <v>0</v>
      </c>
      <c r="D39" s="150">
        <v>-166189617</v>
      </c>
      <c r="E39" s="150">
        <v>3658655</v>
      </c>
      <c r="F39" s="149">
        <v>-13537214</v>
      </c>
      <c r="G39" s="149">
        <v>1380575</v>
      </c>
      <c r="H39" s="150">
        <v>-2519735</v>
      </c>
      <c r="I39" s="150">
        <v>13195</v>
      </c>
      <c r="J39" s="149">
        <v>0</v>
      </c>
      <c r="K39" s="149">
        <v>0</v>
      </c>
      <c r="L39" s="150">
        <v>-23879567</v>
      </c>
      <c r="M39" s="150">
        <v>25909806</v>
      </c>
      <c r="N39" s="149">
        <v>0</v>
      </c>
      <c r="O39" s="149">
        <v>0</v>
      </c>
      <c r="P39" s="150">
        <v>-39611311</v>
      </c>
      <c r="Q39" s="150">
        <v>339302</v>
      </c>
      <c r="R39" s="139" t="s">
        <v>133</v>
      </c>
      <c r="S39" s="142">
        <v>2022</v>
      </c>
      <c r="T39" s="149"/>
      <c r="U39" s="149"/>
      <c r="V39" s="150">
        <f t="shared" ref="V39:AA39" si="13">V$36*D39</f>
        <v>0</v>
      </c>
      <c r="W39" s="150">
        <f t="shared" si="13"/>
        <v>0</v>
      </c>
      <c r="X39" s="149">
        <f t="shared" si="13"/>
        <v>0</v>
      </c>
      <c r="Y39" s="149">
        <f t="shared" si="13"/>
        <v>0</v>
      </c>
      <c r="Z39" s="150">
        <f t="shared" si="13"/>
        <v>0</v>
      </c>
      <c r="AA39" s="150">
        <f t="shared" si="13"/>
        <v>0</v>
      </c>
      <c r="AB39" s="149"/>
      <c r="AC39" s="149"/>
      <c r="AD39" s="150">
        <f>AD$36*L39</f>
        <v>0</v>
      </c>
      <c r="AE39" s="150">
        <f>AE$36*M39</f>
        <v>0</v>
      </c>
      <c r="AF39" s="149"/>
      <c r="AG39" s="149"/>
      <c r="AH39" s="150">
        <f>AH$36*P39</f>
        <v>0</v>
      </c>
      <c r="AI39" s="150">
        <f>AI$36*Q39</f>
        <v>0</v>
      </c>
    </row>
    <row r="40" spans="1:35" x14ac:dyDescent="0.25">
      <c r="A40" s="142">
        <v>2023</v>
      </c>
      <c r="B40" s="151">
        <v>0</v>
      </c>
      <c r="C40" s="151">
        <v>0</v>
      </c>
      <c r="D40" s="150">
        <v>-166189617</v>
      </c>
      <c r="E40" s="150">
        <v>3658655</v>
      </c>
      <c r="F40" s="149">
        <v>-13537214</v>
      </c>
      <c r="G40" s="151">
        <v>1380154</v>
      </c>
      <c r="H40" s="150">
        <v>-2519735</v>
      </c>
      <c r="I40" s="150">
        <v>3342</v>
      </c>
      <c r="J40" s="151">
        <v>0</v>
      </c>
      <c r="K40" s="151">
        <v>0</v>
      </c>
      <c r="L40" s="150">
        <v>-23879567</v>
      </c>
      <c r="M40" s="150">
        <v>25909806</v>
      </c>
      <c r="N40" s="151">
        <v>0</v>
      </c>
      <c r="O40" s="151">
        <v>0</v>
      </c>
      <c r="P40" s="150">
        <v>-39611311</v>
      </c>
      <c r="Q40" s="150">
        <v>339302</v>
      </c>
      <c r="R40" s="139" t="s">
        <v>133</v>
      </c>
      <c r="S40" s="142">
        <v>2023</v>
      </c>
      <c r="T40" s="151"/>
      <c r="U40" s="151"/>
      <c r="V40" s="150">
        <f t="shared" ref="V40:W44" si="14">V$36*D40</f>
        <v>0</v>
      </c>
      <c r="W40" s="150">
        <f t="shared" si="14"/>
        <v>0</v>
      </c>
      <c r="X40" s="149">
        <f t="shared" ref="X40:AA44" si="15">X$36*F40</f>
        <v>0</v>
      </c>
      <c r="Y40" s="149">
        <f t="shared" si="15"/>
        <v>0</v>
      </c>
      <c r="Z40" s="150">
        <f t="shared" si="15"/>
        <v>0</v>
      </c>
      <c r="AA40" s="150">
        <f t="shared" si="15"/>
        <v>0</v>
      </c>
      <c r="AB40" s="151"/>
      <c r="AC40" s="151"/>
      <c r="AD40" s="150">
        <f t="shared" ref="AD40:AE44" si="16">AD$36*L40</f>
        <v>0</v>
      </c>
      <c r="AE40" s="150">
        <f t="shared" si="16"/>
        <v>0</v>
      </c>
      <c r="AF40" s="151"/>
      <c r="AG40" s="151"/>
      <c r="AH40" s="150">
        <f t="shared" ref="AH40:AI44" si="17">AH$36*P40</f>
        <v>0</v>
      </c>
      <c r="AI40" s="150">
        <f t="shared" si="17"/>
        <v>0</v>
      </c>
    </row>
    <row r="41" spans="1:35" x14ac:dyDescent="0.25">
      <c r="A41" s="143">
        <v>2024</v>
      </c>
      <c r="B41" s="151">
        <v>0</v>
      </c>
      <c r="C41" s="151">
        <v>0</v>
      </c>
      <c r="D41" s="150">
        <v>-166189617</v>
      </c>
      <c r="E41" s="152">
        <v>3486222</v>
      </c>
      <c r="F41" s="149">
        <v>-5429377</v>
      </c>
      <c r="G41" s="153">
        <v>1379877</v>
      </c>
      <c r="H41" s="150">
        <v>-2519735</v>
      </c>
      <c r="I41" s="150">
        <v>3342</v>
      </c>
      <c r="J41" s="151">
        <v>0</v>
      </c>
      <c r="K41" s="151">
        <v>0</v>
      </c>
      <c r="L41" s="150">
        <v>-23879567</v>
      </c>
      <c r="M41" s="150">
        <v>25909806</v>
      </c>
      <c r="N41" s="151">
        <v>0</v>
      </c>
      <c r="O41" s="151">
        <v>0</v>
      </c>
      <c r="P41" s="150">
        <v>-39611311</v>
      </c>
      <c r="Q41" s="152">
        <v>339302</v>
      </c>
      <c r="R41" s="139" t="s">
        <v>133</v>
      </c>
      <c r="S41" s="143">
        <v>2024</v>
      </c>
      <c r="T41" s="151"/>
      <c r="U41" s="151"/>
      <c r="V41" s="150">
        <f t="shared" si="14"/>
        <v>0</v>
      </c>
      <c r="W41" s="150">
        <f t="shared" si="14"/>
        <v>0</v>
      </c>
      <c r="X41" s="149">
        <f t="shared" si="15"/>
        <v>0</v>
      </c>
      <c r="Y41" s="149">
        <f t="shared" si="15"/>
        <v>0</v>
      </c>
      <c r="Z41" s="150">
        <f t="shared" si="15"/>
        <v>0</v>
      </c>
      <c r="AA41" s="150">
        <f t="shared" si="15"/>
        <v>0</v>
      </c>
      <c r="AB41" s="151"/>
      <c r="AC41" s="151"/>
      <c r="AD41" s="150">
        <f t="shared" si="16"/>
        <v>0</v>
      </c>
      <c r="AE41" s="150">
        <f t="shared" si="16"/>
        <v>0</v>
      </c>
      <c r="AF41" s="151"/>
      <c r="AG41" s="151"/>
      <c r="AH41" s="150">
        <f t="shared" si="17"/>
        <v>0</v>
      </c>
      <c r="AI41" s="150">
        <f t="shared" si="17"/>
        <v>0</v>
      </c>
    </row>
    <row r="42" spans="1:35" x14ac:dyDescent="0.25">
      <c r="A42" s="142">
        <v>2025</v>
      </c>
      <c r="B42" s="153">
        <v>0</v>
      </c>
      <c r="C42" s="153">
        <v>0</v>
      </c>
      <c r="D42" s="150">
        <v>-103490864</v>
      </c>
      <c r="E42" s="152">
        <v>3412319</v>
      </c>
      <c r="F42" s="149">
        <v>-1954594</v>
      </c>
      <c r="G42" s="155">
        <v>275973</v>
      </c>
      <c r="H42" s="150">
        <v>-2519735</v>
      </c>
      <c r="I42" s="150">
        <v>3342</v>
      </c>
      <c r="J42" s="153">
        <v>0</v>
      </c>
      <c r="K42" s="153">
        <v>0</v>
      </c>
      <c r="L42" s="150">
        <v>-23879567</v>
      </c>
      <c r="M42" s="152">
        <v>25909806</v>
      </c>
      <c r="N42" s="153">
        <v>0</v>
      </c>
      <c r="O42" s="153">
        <v>0</v>
      </c>
      <c r="P42" s="150">
        <v>-39611311</v>
      </c>
      <c r="Q42" s="152">
        <v>339302</v>
      </c>
      <c r="R42" s="139" t="s">
        <v>133</v>
      </c>
      <c r="S42" s="142">
        <v>2025</v>
      </c>
      <c r="T42" s="153"/>
      <c r="U42" s="153"/>
      <c r="V42" s="150">
        <f t="shared" si="14"/>
        <v>0</v>
      </c>
      <c r="W42" s="150">
        <f t="shared" si="14"/>
        <v>0</v>
      </c>
      <c r="X42" s="149">
        <f t="shared" si="15"/>
        <v>0</v>
      </c>
      <c r="Y42" s="149">
        <f t="shared" si="15"/>
        <v>0</v>
      </c>
      <c r="Z42" s="150">
        <f t="shared" si="15"/>
        <v>0</v>
      </c>
      <c r="AA42" s="150">
        <f t="shared" si="15"/>
        <v>0</v>
      </c>
      <c r="AB42" s="153"/>
      <c r="AC42" s="153"/>
      <c r="AD42" s="150">
        <f t="shared" si="16"/>
        <v>0</v>
      </c>
      <c r="AE42" s="150">
        <f t="shared" si="16"/>
        <v>0</v>
      </c>
      <c r="AF42" s="153"/>
      <c r="AG42" s="153"/>
      <c r="AH42" s="150">
        <f t="shared" si="17"/>
        <v>0</v>
      </c>
      <c r="AI42" s="150">
        <f t="shared" si="17"/>
        <v>0</v>
      </c>
    </row>
    <row r="43" spans="1:35" x14ac:dyDescent="0.25">
      <c r="A43" s="142">
        <v>2026</v>
      </c>
      <c r="B43" s="155">
        <v>0</v>
      </c>
      <c r="C43" s="155">
        <v>0</v>
      </c>
      <c r="D43" s="150">
        <v>-87816174</v>
      </c>
      <c r="E43" s="156">
        <v>341235</v>
      </c>
      <c r="F43" s="157">
        <v>-977300</v>
      </c>
      <c r="G43" s="155">
        <v>0</v>
      </c>
      <c r="H43" s="150">
        <v>-2519735</v>
      </c>
      <c r="I43" s="150">
        <v>3342</v>
      </c>
      <c r="J43" s="155">
        <v>0</v>
      </c>
      <c r="K43" s="155">
        <v>0</v>
      </c>
      <c r="L43" s="150">
        <v>-23879567</v>
      </c>
      <c r="M43" s="152">
        <v>25907468</v>
      </c>
      <c r="N43" s="155">
        <v>0</v>
      </c>
      <c r="O43" s="155">
        <v>0</v>
      </c>
      <c r="P43" s="150">
        <v>-39611311</v>
      </c>
      <c r="Q43" s="152">
        <v>339302</v>
      </c>
      <c r="R43" s="139" t="s">
        <v>133</v>
      </c>
      <c r="S43" s="142">
        <v>2026</v>
      </c>
      <c r="T43" s="155"/>
      <c r="U43" s="155"/>
      <c r="V43" s="150">
        <f t="shared" si="14"/>
        <v>0</v>
      </c>
      <c r="W43" s="150">
        <f t="shared" si="14"/>
        <v>0</v>
      </c>
      <c r="X43" s="149">
        <f t="shared" si="15"/>
        <v>0</v>
      </c>
      <c r="Y43" s="149">
        <f t="shared" si="15"/>
        <v>0</v>
      </c>
      <c r="Z43" s="150">
        <f t="shared" si="15"/>
        <v>0</v>
      </c>
      <c r="AA43" s="150">
        <f t="shared" si="15"/>
        <v>0</v>
      </c>
      <c r="AB43" s="155"/>
      <c r="AC43" s="155"/>
      <c r="AD43" s="150">
        <f t="shared" si="16"/>
        <v>0</v>
      </c>
      <c r="AE43" s="150">
        <f t="shared" si="16"/>
        <v>0</v>
      </c>
      <c r="AF43" s="155"/>
      <c r="AG43" s="155"/>
      <c r="AH43" s="150">
        <f t="shared" si="17"/>
        <v>0</v>
      </c>
      <c r="AI43" s="150">
        <f t="shared" si="17"/>
        <v>0</v>
      </c>
    </row>
    <row r="44" spans="1:35" x14ac:dyDescent="0.25">
      <c r="A44" s="142" t="s">
        <v>108</v>
      </c>
      <c r="B44" s="157">
        <v>0</v>
      </c>
      <c r="C44" s="157">
        <v>0</v>
      </c>
      <c r="D44" s="156">
        <v>-17563235</v>
      </c>
      <c r="E44" s="156">
        <v>0</v>
      </c>
      <c r="F44" s="157">
        <v>0</v>
      </c>
      <c r="G44" s="157">
        <v>0</v>
      </c>
      <c r="H44" s="152">
        <v>-10892822</v>
      </c>
      <c r="I44" s="152">
        <v>9205</v>
      </c>
      <c r="J44" s="157">
        <v>0</v>
      </c>
      <c r="K44" s="157">
        <v>0</v>
      </c>
      <c r="L44" s="156">
        <v>-25053905</v>
      </c>
      <c r="M44" s="156">
        <v>41436960</v>
      </c>
      <c r="N44" s="157">
        <v>0</v>
      </c>
      <c r="O44" s="157">
        <v>0</v>
      </c>
      <c r="P44" s="152">
        <v>-78191912</v>
      </c>
      <c r="Q44" s="152">
        <v>814326</v>
      </c>
      <c r="R44" s="139" t="s">
        <v>133</v>
      </c>
      <c r="S44" s="142" t="s">
        <v>108</v>
      </c>
      <c r="T44" s="157"/>
      <c r="U44" s="157"/>
      <c r="V44" s="150">
        <f t="shared" si="14"/>
        <v>0</v>
      </c>
      <c r="W44" s="150">
        <f t="shared" si="14"/>
        <v>0</v>
      </c>
      <c r="X44" s="149">
        <f t="shared" si="15"/>
        <v>0</v>
      </c>
      <c r="Y44" s="149">
        <f t="shared" si="15"/>
        <v>0</v>
      </c>
      <c r="Z44" s="150">
        <f t="shared" si="15"/>
        <v>0</v>
      </c>
      <c r="AA44" s="150">
        <f t="shared" si="15"/>
        <v>0</v>
      </c>
      <c r="AB44" s="157"/>
      <c r="AC44" s="157"/>
      <c r="AD44" s="150">
        <f t="shared" si="16"/>
        <v>0</v>
      </c>
      <c r="AE44" s="150">
        <f t="shared" si="16"/>
        <v>0</v>
      </c>
      <c r="AF44" s="157"/>
      <c r="AG44" s="157"/>
      <c r="AH44" s="150">
        <f t="shared" si="17"/>
        <v>0</v>
      </c>
      <c r="AI44" s="150">
        <f t="shared" si="17"/>
        <v>0</v>
      </c>
    </row>
    <row r="45" spans="1:35" ht="34.5" thickBot="1" x14ac:dyDescent="0.3">
      <c r="A45" s="146" t="s">
        <v>130</v>
      </c>
      <c r="B45" s="158">
        <f>SUM(B39:B44)</f>
        <v>0</v>
      </c>
      <c r="C45" s="158">
        <f>SUM(C39:C44)</f>
        <v>0</v>
      </c>
      <c r="D45" s="159">
        <f t="shared" ref="D45:Q45" si="18">SUM(D39:D44)</f>
        <v>-707439124</v>
      </c>
      <c r="E45" s="159">
        <f t="shared" si="18"/>
        <v>14557086</v>
      </c>
      <c r="F45" s="158">
        <f t="shared" si="18"/>
        <v>-35435699</v>
      </c>
      <c r="G45" s="158">
        <f t="shared" si="18"/>
        <v>4416579</v>
      </c>
      <c r="H45" s="159">
        <f t="shared" si="18"/>
        <v>-23491497</v>
      </c>
      <c r="I45" s="159">
        <f t="shared" si="18"/>
        <v>35768</v>
      </c>
      <c r="J45" s="158">
        <f t="shared" si="18"/>
        <v>0</v>
      </c>
      <c r="K45" s="158">
        <f t="shared" si="18"/>
        <v>0</v>
      </c>
      <c r="L45" s="159">
        <f t="shared" si="18"/>
        <v>-144451740</v>
      </c>
      <c r="M45" s="159">
        <f t="shared" si="18"/>
        <v>170983652</v>
      </c>
      <c r="N45" s="158">
        <f t="shared" si="18"/>
        <v>0</v>
      </c>
      <c r="O45" s="158">
        <f t="shared" si="18"/>
        <v>0</v>
      </c>
      <c r="P45" s="159">
        <f t="shared" si="18"/>
        <v>-276248467</v>
      </c>
      <c r="Q45" s="159">
        <f t="shared" si="18"/>
        <v>2510836</v>
      </c>
      <c r="R45" s="139" t="s">
        <v>133</v>
      </c>
      <c r="S45" s="146" t="s">
        <v>130</v>
      </c>
      <c r="T45" s="158"/>
      <c r="U45" s="158"/>
      <c r="V45" s="159">
        <f t="shared" ref="V45:AI45" si="19">SUM(V39:V44)</f>
        <v>0</v>
      </c>
      <c r="W45" s="159">
        <f t="shared" si="19"/>
        <v>0</v>
      </c>
      <c r="X45" s="158">
        <f t="shared" si="19"/>
        <v>0</v>
      </c>
      <c r="Y45" s="158">
        <f t="shared" si="19"/>
        <v>0</v>
      </c>
      <c r="Z45" s="159">
        <f t="shared" si="19"/>
        <v>0</v>
      </c>
      <c r="AA45" s="159">
        <f t="shared" si="19"/>
        <v>0</v>
      </c>
      <c r="AB45" s="158"/>
      <c r="AC45" s="158"/>
      <c r="AD45" s="159">
        <f t="shared" si="19"/>
        <v>0</v>
      </c>
      <c r="AE45" s="159">
        <f t="shared" si="19"/>
        <v>0</v>
      </c>
      <c r="AF45" s="158"/>
      <c r="AG45" s="158"/>
      <c r="AH45" s="159">
        <f t="shared" si="19"/>
        <v>0</v>
      </c>
      <c r="AI45" s="159">
        <f t="shared" si="19"/>
        <v>0</v>
      </c>
    </row>
    <row r="46" spans="1:35" ht="15.75" thickTop="1" x14ac:dyDescent="0.25"/>
    <row r="47" spans="1:35" ht="15.75" thickBot="1" x14ac:dyDescent="0.3"/>
    <row r="48" spans="1:35" x14ac:dyDescent="0.25">
      <c r="S48" s="474" t="s">
        <v>61</v>
      </c>
      <c r="T48" s="475"/>
      <c r="U48" s="475"/>
      <c r="V48" s="475"/>
      <c r="W48" s="475"/>
      <c r="X48" s="475"/>
      <c r="Y48" s="475"/>
      <c r="Z48" s="475"/>
      <c r="AA48" s="475"/>
      <c r="AB48" s="475"/>
      <c r="AC48" s="475"/>
      <c r="AD48" s="475"/>
      <c r="AE48" s="475"/>
      <c r="AF48" s="475"/>
      <c r="AG48" s="475"/>
      <c r="AH48" s="475"/>
      <c r="AI48" s="165"/>
    </row>
    <row r="49" spans="19:35" ht="15.75" thickBot="1" x14ac:dyDescent="0.3">
      <c r="S49" s="476" t="s">
        <v>254</v>
      </c>
      <c r="T49" s="477"/>
      <c r="U49" s="477"/>
      <c r="V49" s="477"/>
      <c r="W49" s="477"/>
      <c r="X49" s="477"/>
      <c r="Y49" s="477"/>
      <c r="Z49" s="477"/>
      <c r="AA49" s="477"/>
      <c r="AB49" s="477"/>
      <c r="AC49" s="477"/>
      <c r="AD49" s="477"/>
      <c r="AE49" s="477"/>
      <c r="AF49" s="477"/>
      <c r="AG49" s="477"/>
      <c r="AH49" s="477"/>
      <c r="AI49" s="166"/>
    </row>
    <row r="50" spans="19:35" x14ac:dyDescent="0.25">
      <c r="S50" s="144" t="s">
        <v>121</v>
      </c>
      <c r="T50" s="469" t="s">
        <v>122</v>
      </c>
      <c r="U50" s="469"/>
      <c r="V50" s="470" t="s">
        <v>123</v>
      </c>
      <c r="W50" s="470"/>
      <c r="X50" s="469" t="s">
        <v>124</v>
      </c>
      <c r="Y50" s="469"/>
      <c r="Z50" s="470" t="s">
        <v>125</v>
      </c>
      <c r="AA50" s="470"/>
      <c r="AB50" s="469" t="s">
        <v>126</v>
      </c>
      <c r="AC50" s="469"/>
      <c r="AD50" s="470" t="s">
        <v>127</v>
      </c>
      <c r="AE50" s="470"/>
      <c r="AF50" s="469" t="s">
        <v>128</v>
      </c>
      <c r="AG50" s="469"/>
      <c r="AH50" s="471" t="s">
        <v>129</v>
      </c>
      <c r="AI50" s="471"/>
    </row>
    <row r="51" spans="19:35" x14ac:dyDescent="0.25">
      <c r="S51" s="162"/>
      <c r="T51" s="473" t="s">
        <v>132</v>
      </c>
      <c r="U51" s="473"/>
      <c r="V51" s="164" t="s">
        <v>59</v>
      </c>
      <c r="W51" s="164" t="s">
        <v>60</v>
      </c>
      <c r="X51" s="163" t="s">
        <v>59</v>
      </c>
      <c r="Y51" s="163" t="s">
        <v>60</v>
      </c>
      <c r="Z51" s="164" t="s">
        <v>59</v>
      </c>
      <c r="AA51" s="164" t="s">
        <v>60</v>
      </c>
      <c r="AB51" s="473" t="s">
        <v>132</v>
      </c>
      <c r="AC51" s="473"/>
      <c r="AD51" s="164" t="s">
        <v>59</v>
      </c>
      <c r="AE51" s="164" t="s">
        <v>60</v>
      </c>
      <c r="AF51" s="473" t="s">
        <v>132</v>
      </c>
      <c r="AG51" s="473"/>
      <c r="AH51" s="164" t="s">
        <v>59</v>
      </c>
      <c r="AI51" s="164" t="s">
        <v>60</v>
      </c>
    </row>
    <row r="52" spans="19:35" x14ac:dyDescent="0.25">
      <c r="S52" s="142">
        <v>2022</v>
      </c>
      <c r="T52" s="149"/>
      <c r="U52" s="149"/>
      <c r="V52" s="180">
        <f>'1,2,3 - PERS_2-3'!G55+'1,2,3 - PERS_2-3'!I55+'1,2,3 - PERS_2-3'!K55+'1,2,3 - PERS_2-3'!M55+'1,2,3 - PERS_2-3'!O55+'1,2,3 - PERS_2-3'!Q55</f>
        <v>0</v>
      </c>
      <c r="W52" s="180">
        <f>'1,2,3 - PERS_2-3'!H55+'1,2,3 - PERS_2-3'!J55+'1,2,3 - PERS_2-3'!L55+'1,2,3 - PERS_2-3'!N55+'1,2,3 - PERS_2-3'!P55+'1,2,3 - PERS_2-3'!R55</f>
        <v>0</v>
      </c>
      <c r="X52" s="149">
        <v>0</v>
      </c>
      <c r="Y52" s="149">
        <v>0</v>
      </c>
      <c r="Z52" s="180">
        <f>'1,2,3 - PSERS'!G56+'1,2,3 - PSERS'!I56+'1,2,3 - PSERS'!K56+'1,2,3 - PSERS'!M56+'1,2,3 - PSERS'!O56+'1,2,3 - PSERS'!Q56+'1,2,3 - PSERS'!S56</f>
        <v>0</v>
      </c>
      <c r="AA52" s="180">
        <f>'1,2,3 - PSERS'!H56+'1,2,3 - PSERS'!J56+'1,2,3 - PSERS'!L56+'1,2,3 - PSERS'!N56+'1,2,3 - PSERS'!P56+'1,2,3 - PSERS'!R56+'1,2,3 - PSERS'!T56</f>
        <v>0</v>
      </c>
      <c r="AB52" s="149"/>
      <c r="AC52" s="149"/>
      <c r="AD52" s="150">
        <v>0</v>
      </c>
      <c r="AE52" s="150">
        <v>0</v>
      </c>
      <c r="AF52" s="149"/>
      <c r="AG52" s="149"/>
      <c r="AH52" s="180">
        <f>'1,2,3 - LEOFF_2'!L60+'1,2,3 - LEOFF_2'!N60+'1,2,3 - LEOFF_2'!P60+'1,2,3 - LEOFF_2'!R60+'1,2,3 - LEOFF_2'!T60</f>
        <v>0</v>
      </c>
      <c r="AI52" s="180">
        <f>'1,2,3 - LEOFF_2'!M60+'1,2,3 - LEOFF_2'!O60+'1,2,3 - LEOFF_2'!Q60+'1,2,3 - LEOFF_2'!S60+'1,2,3 - LEOFF_2'!U60</f>
        <v>0</v>
      </c>
    </row>
    <row r="53" spans="19:35" x14ac:dyDescent="0.25">
      <c r="S53" s="142">
        <v>2023</v>
      </c>
      <c r="T53" s="151"/>
      <c r="U53" s="151"/>
      <c r="V53" s="180">
        <f>'1,2,3 - PERS_2-3'!G56+'1,2,3 - PERS_2-3'!I56+'1,2,3 - PERS_2-3'!K56+'1,2,3 - PERS_2-3'!M56+'1,2,3 - PERS_2-3'!O56+'1,2,3 - PERS_2-3'!Q56</f>
        <v>0</v>
      </c>
      <c r="W53" s="180">
        <f>'1,2,3 - PERS_2-3'!H56+'1,2,3 - PERS_2-3'!J56+'1,2,3 - PERS_2-3'!L56+'1,2,3 - PERS_2-3'!N56+'1,2,3 - PERS_2-3'!P56+'1,2,3 - PERS_2-3'!R56</f>
        <v>0</v>
      </c>
      <c r="X53" s="149">
        <v>0</v>
      </c>
      <c r="Y53" s="149">
        <v>0</v>
      </c>
      <c r="Z53" s="180">
        <f>'1,2,3 - PSERS'!G57+'1,2,3 - PSERS'!I57+'1,2,3 - PSERS'!K57+'1,2,3 - PSERS'!M57+'1,2,3 - PSERS'!O57+'1,2,3 - PSERS'!Q57+'1,2,3 - PSERS'!S57</f>
        <v>0</v>
      </c>
      <c r="AA53" s="180">
        <f>'1,2,3 - PSERS'!H57+'1,2,3 - PSERS'!J57+'1,2,3 - PSERS'!L57+'1,2,3 - PSERS'!N57+'1,2,3 - PSERS'!P57+'1,2,3 - PSERS'!R57+'1,2,3 - PSERS'!T57</f>
        <v>0</v>
      </c>
      <c r="AB53" s="151"/>
      <c r="AC53" s="151"/>
      <c r="AD53" s="150">
        <v>0</v>
      </c>
      <c r="AE53" s="150">
        <v>0</v>
      </c>
      <c r="AF53" s="151"/>
      <c r="AG53" s="151"/>
      <c r="AH53" s="180">
        <f>'1,2,3 - LEOFF_2'!L61+'1,2,3 - LEOFF_2'!N61+'1,2,3 - LEOFF_2'!P61+'1,2,3 - LEOFF_2'!R61+'1,2,3 - LEOFF_2'!T61</f>
        <v>0</v>
      </c>
      <c r="AI53" s="180">
        <f>'1,2,3 - LEOFF_2'!M61+'1,2,3 - LEOFF_2'!O61+'1,2,3 - LEOFF_2'!Q61+'1,2,3 - LEOFF_2'!S61+'1,2,3 - LEOFF_2'!U61</f>
        <v>0</v>
      </c>
    </row>
    <row r="54" spans="19:35" x14ac:dyDescent="0.25">
      <c r="S54" s="143">
        <v>2024</v>
      </c>
      <c r="T54" s="151"/>
      <c r="U54" s="151"/>
      <c r="V54" s="180">
        <f>'1,2,3 - PERS_2-3'!G57+'1,2,3 - PERS_2-3'!I57+'1,2,3 - PERS_2-3'!K57+'1,2,3 - PERS_2-3'!M57+'1,2,3 - PERS_2-3'!O57+'1,2,3 - PERS_2-3'!Q57</f>
        <v>0</v>
      </c>
      <c r="W54" s="180">
        <f>'1,2,3 - PERS_2-3'!H57+'1,2,3 - PERS_2-3'!J57+'1,2,3 - PERS_2-3'!L57+'1,2,3 - PERS_2-3'!N57+'1,2,3 - PERS_2-3'!P57+'1,2,3 - PERS_2-3'!R57</f>
        <v>0</v>
      </c>
      <c r="X54" s="149">
        <v>0</v>
      </c>
      <c r="Y54" s="149">
        <v>0</v>
      </c>
      <c r="Z54" s="180">
        <f>'1,2,3 - PSERS'!G58+'1,2,3 - PSERS'!I58+'1,2,3 - PSERS'!K58+'1,2,3 - PSERS'!M58+'1,2,3 - PSERS'!O58+'1,2,3 - PSERS'!Q58+'1,2,3 - PSERS'!S58</f>
        <v>0</v>
      </c>
      <c r="AA54" s="180">
        <f>'1,2,3 - PSERS'!H58+'1,2,3 - PSERS'!J58+'1,2,3 - PSERS'!L58+'1,2,3 - PSERS'!N58+'1,2,3 - PSERS'!P58+'1,2,3 - PSERS'!R58+'1,2,3 - PSERS'!T58</f>
        <v>0</v>
      </c>
      <c r="AB54" s="151"/>
      <c r="AC54" s="151"/>
      <c r="AD54" s="150">
        <v>0</v>
      </c>
      <c r="AE54" s="150">
        <v>0</v>
      </c>
      <c r="AF54" s="151"/>
      <c r="AG54" s="151"/>
      <c r="AH54" s="180">
        <f>'1,2,3 - LEOFF_2'!L62+'1,2,3 - LEOFF_2'!N62+'1,2,3 - LEOFF_2'!P62+'1,2,3 - LEOFF_2'!R62+'1,2,3 - LEOFF_2'!T62</f>
        <v>0</v>
      </c>
      <c r="AI54" s="180">
        <f>'1,2,3 - LEOFF_2'!M62+'1,2,3 - LEOFF_2'!O62+'1,2,3 - LEOFF_2'!Q62+'1,2,3 - LEOFF_2'!S62+'1,2,3 - LEOFF_2'!U62</f>
        <v>0</v>
      </c>
    </row>
    <row r="55" spans="19:35" x14ac:dyDescent="0.25">
      <c r="S55" s="142">
        <v>2025</v>
      </c>
      <c r="T55" s="153"/>
      <c r="U55" s="153"/>
      <c r="V55" s="180">
        <f>'1,2,3 - PERS_2-3'!G58+'1,2,3 - PERS_2-3'!I58+'1,2,3 - PERS_2-3'!K58+'1,2,3 - PERS_2-3'!M58+'1,2,3 - PERS_2-3'!O58+'1,2,3 - PERS_2-3'!Q58</f>
        <v>0</v>
      </c>
      <c r="W55" s="180">
        <f>'1,2,3 - PERS_2-3'!H58+'1,2,3 - PERS_2-3'!J58+'1,2,3 - PERS_2-3'!L58+'1,2,3 - PERS_2-3'!N58+'1,2,3 - PERS_2-3'!P58+'1,2,3 - PERS_2-3'!R58</f>
        <v>0</v>
      </c>
      <c r="X55" s="149">
        <v>0</v>
      </c>
      <c r="Y55" s="149">
        <v>0</v>
      </c>
      <c r="Z55" s="180">
        <f>'1,2,3 - PSERS'!G59+'1,2,3 - PSERS'!I59+'1,2,3 - PSERS'!K59+'1,2,3 - PSERS'!M59+'1,2,3 - PSERS'!O59+'1,2,3 - PSERS'!Q59+'1,2,3 - PSERS'!S59</f>
        <v>0</v>
      </c>
      <c r="AA55" s="180">
        <f>'1,2,3 - PSERS'!H59+'1,2,3 - PSERS'!J59+'1,2,3 - PSERS'!L59+'1,2,3 - PSERS'!N59+'1,2,3 - PSERS'!P59+'1,2,3 - PSERS'!R59+'1,2,3 - PSERS'!T59</f>
        <v>0</v>
      </c>
      <c r="AB55" s="153"/>
      <c r="AC55" s="153"/>
      <c r="AD55" s="150">
        <v>0</v>
      </c>
      <c r="AE55" s="150">
        <v>0</v>
      </c>
      <c r="AF55" s="153"/>
      <c r="AG55" s="153"/>
      <c r="AH55" s="180">
        <f>'1,2,3 - LEOFF_2'!L63+'1,2,3 - LEOFF_2'!N63+'1,2,3 - LEOFF_2'!P63+'1,2,3 - LEOFF_2'!R63+'1,2,3 - LEOFF_2'!T63</f>
        <v>0</v>
      </c>
      <c r="AI55" s="180">
        <f>'1,2,3 - LEOFF_2'!M63+'1,2,3 - LEOFF_2'!O63+'1,2,3 - LEOFF_2'!Q63+'1,2,3 - LEOFF_2'!S63+'1,2,3 - LEOFF_2'!U63</f>
        <v>0</v>
      </c>
    </row>
    <row r="56" spans="19:35" x14ac:dyDescent="0.25">
      <c r="S56" s="142">
        <v>2026</v>
      </c>
      <c r="T56" s="155"/>
      <c r="U56" s="155"/>
      <c r="V56" s="180">
        <f>'1,2,3 - PERS_2-3'!G59+'1,2,3 - PERS_2-3'!I59+'1,2,3 - PERS_2-3'!K59+'1,2,3 - PERS_2-3'!M59+'1,2,3 - PERS_2-3'!O59+'1,2,3 - PERS_2-3'!Q59</f>
        <v>0</v>
      </c>
      <c r="W56" s="180">
        <f>'1,2,3 - PERS_2-3'!H59+'1,2,3 - PERS_2-3'!J59+'1,2,3 - PERS_2-3'!L59+'1,2,3 - PERS_2-3'!N59+'1,2,3 - PERS_2-3'!P59+'1,2,3 - PERS_2-3'!R59</f>
        <v>0</v>
      </c>
      <c r="X56" s="149">
        <v>0</v>
      </c>
      <c r="Y56" s="149">
        <v>0</v>
      </c>
      <c r="Z56" s="180">
        <f>'1,2,3 - PSERS'!G60+'1,2,3 - PSERS'!I60+'1,2,3 - PSERS'!K60+'1,2,3 - PSERS'!M60+'1,2,3 - PSERS'!O60+'1,2,3 - PSERS'!Q60+'1,2,3 - PSERS'!S60</f>
        <v>0</v>
      </c>
      <c r="AA56" s="180">
        <f>'1,2,3 - PSERS'!H60+'1,2,3 - PSERS'!J60+'1,2,3 - PSERS'!L60+'1,2,3 - PSERS'!N60+'1,2,3 - PSERS'!P60+'1,2,3 - PSERS'!R60+'1,2,3 - PSERS'!T60</f>
        <v>0</v>
      </c>
      <c r="AB56" s="155"/>
      <c r="AC56" s="155"/>
      <c r="AD56" s="150">
        <v>0</v>
      </c>
      <c r="AE56" s="150">
        <v>0</v>
      </c>
      <c r="AF56" s="155"/>
      <c r="AG56" s="155"/>
      <c r="AH56" s="180">
        <f>'1,2,3 - LEOFF_2'!L64+'1,2,3 - LEOFF_2'!N64+'1,2,3 - LEOFF_2'!P64+'1,2,3 - LEOFF_2'!R64+'1,2,3 - LEOFF_2'!T64</f>
        <v>0</v>
      </c>
      <c r="AI56" s="180">
        <f>'1,2,3 - LEOFF_2'!M64+'1,2,3 - LEOFF_2'!O64+'1,2,3 - LEOFF_2'!Q64+'1,2,3 - LEOFF_2'!S64+'1,2,3 - LEOFF_2'!U64</f>
        <v>0</v>
      </c>
    </row>
    <row r="57" spans="19:35" x14ac:dyDescent="0.25">
      <c r="S57" s="142" t="s">
        <v>108</v>
      </c>
      <c r="T57" s="157"/>
      <c r="U57" s="157"/>
      <c r="V57" s="180">
        <f>V58-SUM(V52:V56)</f>
        <v>0</v>
      </c>
      <c r="W57" s="180">
        <f>W58-SUM(W52:W56)</f>
        <v>0</v>
      </c>
      <c r="X57" s="149">
        <v>0</v>
      </c>
      <c r="Y57" s="149">
        <v>0</v>
      </c>
      <c r="Z57" s="180">
        <f>Z58-SUM(Z52:Z56)</f>
        <v>0</v>
      </c>
      <c r="AA57" s="180">
        <f>AA58-SUM(AA52:AA56)</f>
        <v>0</v>
      </c>
      <c r="AB57" s="157"/>
      <c r="AC57" s="157"/>
      <c r="AD57" s="150">
        <v>0</v>
      </c>
      <c r="AE57" s="150">
        <v>0</v>
      </c>
      <c r="AF57" s="157"/>
      <c r="AG57" s="157"/>
      <c r="AH57" s="180">
        <f>AH58-SUM(AH52:AH56)</f>
        <v>0</v>
      </c>
      <c r="AI57" s="180">
        <f>AI58-SUM(AI52:AI56)</f>
        <v>0</v>
      </c>
    </row>
    <row r="58" spans="19:35" ht="34.5" thickBot="1" x14ac:dyDescent="0.3">
      <c r="S58" s="146" t="s">
        <v>130</v>
      </c>
      <c r="T58" s="158"/>
      <c r="U58" s="158"/>
      <c r="V58" s="259">
        <f>'1,2,3 - PERS_2-3'!G61+'1,2,3 - PERS_2-3'!I61+'1,2,3 - PERS_2-3'!K61+'1,2,3 - PERS_2-3'!M61+'1,2,3 - PERS_2-3'!O61+'1,2,3 - PERS_2-3'!Q61</f>
        <v>0</v>
      </c>
      <c r="W58" s="259">
        <f>'1,2,3 - PERS_2-3'!H61+'1,2,3 - PERS_2-3'!J61+'1,2,3 - PERS_2-3'!L61+'1,2,3 - PERS_2-3'!N61+'1,2,3 - PERS_2-3'!P61+'1,2,3 - PERS_2-3'!R61</f>
        <v>0</v>
      </c>
      <c r="X58" s="158">
        <f t="shared" ref="X58:Y58" si="20">SUM(X52:X57)</f>
        <v>0</v>
      </c>
      <c r="Y58" s="158">
        <f t="shared" si="20"/>
        <v>0</v>
      </c>
      <c r="Z58" s="259">
        <f>'1,2,3 - PSERS'!G67+'1,2,3 - PSERS'!I67+'1,2,3 - PSERS'!K67+'1,2,3 - PSERS'!M67+'1,2,3 - PSERS'!O67+'1,2,3 - PSERS'!Q67+'1,2,3 - PSERS'!S67</f>
        <v>0</v>
      </c>
      <c r="AA58" s="259">
        <f>'1,2,3 - PSERS'!H67+'1,2,3 - PSERS'!J67+'1,2,3 - PSERS'!L67+'1,2,3 - PSERS'!N67+'1,2,3 - PSERS'!P67+'1,2,3 - PSERS'!R67+'1,2,3 - PSERS'!T67</f>
        <v>0</v>
      </c>
      <c r="AB58" s="158"/>
      <c r="AC58" s="158"/>
      <c r="AD58" s="159">
        <f t="shared" ref="AD58:AE58" si="21">SUM(AD52:AD57)</f>
        <v>0</v>
      </c>
      <c r="AE58" s="159">
        <f t="shared" si="21"/>
        <v>0</v>
      </c>
      <c r="AF58" s="158"/>
      <c r="AG58" s="158"/>
      <c r="AH58" s="259">
        <f>'1,2,3 - LEOFF_2'!L70+'1,2,3 - LEOFF_2'!N70+'1,2,3 - LEOFF_2'!P70+'1,2,3 - LEOFF_2'!R70+'1,2,3 - LEOFF_2'!T70</f>
        <v>0</v>
      </c>
      <c r="AI58" s="259">
        <f>'1,2,3 - LEOFF_2'!M70+'1,2,3 - LEOFF_2'!O70+'1,2,3 - LEOFF_2'!Q70+'1,2,3 - LEOFF_2'!S70+'1,2,3 - LEOFF_2'!U70</f>
        <v>0</v>
      </c>
    </row>
    <row r="59" spans="19:35" ht="15.75" thickTop="1" x14ac:dyDescent="0.25"/>
    <row r="60" spans="19:35" ht="15.75" thickBot="1" x14ac:dyDescent="0.3"/>
    <row r="61" spans="19:35" x14ac:dyDescent="0.25">
      <c r="S61" s="474" t="s">
        <v>136</v>
      </c>
      <c r="T61" s="475"/>
      <c r="U61" s="475"/>
      <c r="V61" s="475"/>
      <c r="W61" s="475"/>
      <c r="X61" s="475"/>
      <c r="Y61" s="475"/>
      <c r="Z61" s="475"/>
      <c r="AA61" s="475"/>
      <c r="AB61" s="475"/>
      <c r="AC61" s="475"/>
      <c r="AD61" s="475"/>
      <c r="AE61" s="475"/>
      <c r="AF61" s="475"/>
      <c r="AG61" s="475"/>
      <c r="AH61" s="475"/>
      <c r="AI61" s="165"/>
    </row>
    <row r="62" spans="19:35" ht="15.75" thickBot="1" x14ac:dyDescent="0.3">
      <c r="S62" s="476"/>
      <c r="T62" s="477"/>
      <c r="U62" s="477"/>
      <c r="V62" s="477"/>
      <c r="W62" s="477"/>
      <c r="X62" s="477"/>
      <c r="Y62" s="477"/>
      <c r="Z62" s="477"/>
      <c r="AA62" s="477"/>
      <c r="AB62" s="477"/>
      <c r="AC62" s="477"/>
      <c r="AD62" s="477"/>
      <c r="AE62" s="477"/>
      <c r="AF62" s="477"/>
      <c r="AG62" s="477"/>
      <c r="AH62" s="477"/>
      <c r="AI62" s="166"/>
    </row>
    <row r="63" spans="19:35" x14ac:dyDescent="0.25">
      <c r="S63" s="144" t="s">
        <v>121</v>
      </c>
      <c r="T63" s="478" t="s">
        <v>122</v>
      </c>
      <c r="U63" s="478"/>
      <c r="V63" s="470" t="s">
        <v>123</v>
      </c>
      <c r="W63" s="470"/>
      <c r="X63" s="478" t="s">
        <v>124</v>
      </c>
      <c r="Y63" s="478"/>
      <c r="Z63" s="470" t="s">
        <v>125</v>
      </c>
      <c r="AA63" s="470"/>
      <c r="AB63" s="478" t="s">
        <v>126</v>
      </c>
      <c r="AC63" s="478"/>
      <c r="AD63" s="470" t="s">
        <v>127</v>
      </c>
      <c r="AE63" s="470"/>
      <c r="AF63" s="478" t="s">
        <v>128</v>
      </c>
      <c r="AG63" s="478"/>
      <c r="AH63" s="471" t="s">
        <v>129</v>
      </c>
      <c r="AI63" s="471"/>
    </row>
    <row r="64" spans="19:35" x14ac:dyDescent="0.25">
      <c r="S64" s="162"/>
      <c r="T64" s="482" t="s">
        <v>219</v>
      </c>
      <c r="U64" s="482"/>
      <c r="V64" s="484" t="s">
        <v>219</v>
      </c>
      <c r="W64" s="484"/>
      <c r="X64" s="482" t="s">
        <v>219</v>
      </c>
      <c r="Y64" s="482"/>
      <c r="Z64" s="484" t="s">
        <v>219</v>
      </c>
      <c r="AA64" s="484"/>
      <c r="AB64" s="482" t="s">
        <v>219</v>
      </c>
      <c r="AC64" s="482"/>
      <c r="AD64" s="484" t="s">
        <v>219</v>
      </c>
      <c r="AE64" s="484"/>
      <c r="AF64" s="482" t="s">
        <v>219</v>
      </c>
      <c r="AG64" s="482"/>
      <c r="AH64" s="484" t="s">
        <v>219</v>
      </c>
      <c r="AI64" s="484"/>
    </row>
    <row r="65" spans="19:35" x14ac:dyDescent="0.25">
      <c r="S65" s="142">
        <v>2022</v>
      </c>
      <c r="T65" s="480">
        <f>T13+T25+T39+T52+U13+U25+U39+U52</f>
        <v>0</v>
      </c>
      <c r="U65" s="480"/>
      <c r="V65" s="479">
        <f>V13+V25+V39+V52+W13+W25+W39+W52</f>
        <v>0</v>
      </c>
      <c r="W65" s="479"/>
      <c r="X65" s="480">
        <f>X13+X25+X39+X52+Y13+Y25+Y39+Y52</f>
        <v>0</v>
      </c>
      <c r="Y65" s="480"/>
      <c r="Z65" s="479">
        <f>Z13+Z25+Z39+Z52+AA13+AA25+AA39+AA52</f>
        <v>0</v>
      </c>
      <c r="AA65" s="479"/>
      <c r="AB65" s="480">
        <f>AB13+AB25+AB39+AB52+AC13+AC25+AC39+AC52</f>
        <v>0</v>
      </c>
      <c r="AC65" s="480"/>
      <c r="AD65" s="479">
        <f>AD13+AD25+AD39+AD52+AE13+AE25+AE39+AE52</f>
        <v>0</v>
      </c>
      <c r="AE65" s="479"/>
      <c r="AF65" s="480">
        <f>AF13+AF25+AF39+AF52+AG13+AG25+AG39+AG52</f>
        <v>0</v>
      </c>
      <c r="AG65" s="480"/>
      <c r="AH65" s="479">
        <f>AH13+AH25+AH39+AH52+AI13+AI25+AI39+AI52</f>
        <v>0</v>
      </c>
      <c r="AI65" s="479"/>
    </row>
    <row r="66" spans="19:35" x14ac:dyDescent="0.25">
      <c r="S66" s="142">
        <v>2023</v>
      </c>
      <c r="T66" s="480">
        <f>T14+T26+T40+T53+U14+U26+U40+U53</f>
        <v>0</v>
      </c>
      <c r="U66" s="480"/>
      <c r="V66" s="479">
        <f>V14+V26+V40+V53+W14+W26+W40+W53</f>
        <v>0</v>
      </c>
      <c r="W66" s="479"/>
      <c r="X66" s="480">
        <f>X14+X26+X40+X53+Y14+Y26+Y40+Y53</f>
        <v>0</v>
      </c>
      <c r="Y66" s="480"/>
      <c r="Z66" s="479">
        <f>Z14+Z26+Z40+Z53+AA14+AA26+AA40+AA53</f>
        <v>0</v>
      </c>
      <c r="AA66" s="479"/>
      <c r="AB66" s="480">
        <f>AB14+AB26+AB40+AB53+AC14+AC26+AC40+AC53</f>
        <v>0</v>
      </c>
      <c r="AC66" s="480"/>
      <c r="AD66" s="479">
        <f>AD14+AD26+AD40+AD53+AE14+AE26+AE40+AE53</f>
        <v>0</v>
      </c>
      <c r="AE66" s="479"/>
      <c r="AF66" s="480">
        <f>AF14+AF26+AF40+AF53+AG14+AG26+AG40+AG53</f>
        <v>0</v>
      </c>
      <c r="AG66" s="480"/>
      <c r="AH66" s="479">
        <f>AH14+AH26+AH40+AH53+AI14+AI26+AI40+AI53</f>
        <v>0</v>
      </c>
      <c r="AI66" s="479"/>
    </row>
    <row r="67" spans="19:35" x14ac:dyDescent="0.25">
      <c r="S67" s="143">
        <v>2024</v>
      </c>
      <c r="T67" s="480">
        <f>T15+T27+T41+T54+U15+U27+U41+U54</f>
        <v>0</v>
      </c>
      <c r="U67" s="480"/>
      <c r="V67" s="479">
        <f>V15+V27+V41+V54+W15+W27+W41+W54</f>
        <v>0</v>
      </c>
      <c r="W67" s="479"/>
      <c r="X67" s="480">
        <f>X15+X27+X41+X54+Y15+Y27+Y41+Y54</f>
        <v>0</v>
      </c>
      <c r="Y67" s="480"/>
      <c r="Z67" s="479">
        <f>Z15+Z27+Z41+Z54+AA15+AA27+AA41+AA54</f>
        <v>0</v>
      </c>
      <c r="AA67" s="479"/>
      <c r="AB67" s="480">
        <f>AB15+AB27+AB41+AB54+AC15+AC27+AC41+AC54</f>
        <v>0</v>
      </c>
      <c r="AC67" s="480"/>
      <c r="AD67" s="479">
        <f>AD15+AD27+AD41+AD54+AE15+AE27+AE41+AE54</f>
        <v>0</v>
      </c>
      <c r="AE67" s="479"/>
      <c r="AF67" s="480">
        <f>AF15+AF27+AF41+AF54+AG15+AG27+AG41+AG54</f>
        <v>0</v>
      </c>
      <c r="AG67" s="480"/>
      <c r="AH67" s="479">
        <f>AH15+AH27+AH41+AH54+AI15+AI27+AI41+AI54</f>
        <v>0</v>
      </c>
      <c r="AI67" s="479"/>
    </row>
    <row r="68" spans="19:35" x14ac:dyDescent="0.25">
      <c r="S68" s="142">
        <v>2025</v>
      </c>
      <c r="T68" s="480">
        <f>T16+T28+T42+T55+U16+U28+U42+U55</f>
        <v>0</v>
      </c>
      <c r="U68" s="480"/>
      <c r="V68" s="479">
        <f>V16+V28+V42+V55+W16+W28+W42+W55</f>
        <v>0</v>
      </c>
      <c r="W68" s="479"/>
      <c r="X68" s="480">
        <f>X16+X28+X42+X55+Y16+Y28+Y42+Y55</f>
        <v>0</v>
      </c>
      <c r="Y68" s="480"/>
      <c r="Z68" s="479">
        <f>Z16+Z28+Z42+Z55+AA16+AA28+AA42+AA55</f>
        <v>0</v>
      </c>
      <c r="AA68" s="479"/>
      <c r="AB68" s="480">
        <f>AB16+AB28+AB42+AB55+AC16+AC28+AC42+AC55</f>
        <v>0</v>
      </c>
      <c r="AC68" s="480"/>
      <c r="AD68" s="479">
        <f>AD16+AD28+AD42+AD55+AE16+AE28+AE42+AE55</f>
        <v>0</v>
      </c>
      <c r="AE68" s="479"/>
      <c r="AF68" s="480">
        <f>AF16+AF28+AF42+AF55+AG16+AG28+AG42+AG55</f>
        <v>0</v>
      </c>
      <c r="AG68" s="480"/>
      <c r="AH68" s="479">
        <f>AH16+AH28+AH42+AH55+AI16+AI28+AI42+AI55</f>
        <v>0</v>
      </c>
      <c r="AI68" s="479"/>
    </row>
    <row r="69" spans="19:35" x14ac:dyDescent="0.25">
      <c r="S69" s="142">
        <v>2026</v>
      </c>
      <c r="T69" s="480">
        <v>0</v>
      </c>
      <c r="U69" s="480"/>
      <c r="V69" s="479">
        <f>V29+V43+V56+W29+W43+W56</f>
        <v>0</v>
      </c>
      <c r="W69" s="479"/>
      <c r="X69" s="480">
        <f>X29+X43+X56+Y29+Y43+Y56</f>
        <v>0</v>
      </c>
      <c r="Y69" s="480"/>
      <c r="Z69" s="479">
        <f>Z29+Z43+Z56+AA29+AA43+AA56</f>
        <v>0</v>
      </c>
      <c r="AA69" s="479"/>
      <c r="AB69" s="480">
        <v>0</v>
      </c>
      <c r="AC69" s="480"/>
      <c r="AD69" s="479">
        <f>AD29+AD43+AD56+AE29+AE43+AE56</f>
        <v>0</v>
      </c>
      <c r="AE69" s="479"/>
      <c r="AF69" s="480">
        <v>0</v>
      </c>
      <c r="AG69" s="480"/>
      <c r="AH69" s="479">
        <f>AH29+AH43+AH56+AI29+AI43+AI56</f>
        <v>0</v>
      </c>
      <c r="AI69" s="479"/>
    </row>
    <row r="70" spans="19:35" x14ac:dyDescent="0.25">
      <c r="S70" s="142" t="s">
        <v>108</v>
      </c>
      <c r="T70" s="480">
        <v>0</v>
      </c>
      <c r="U70" s="480"/>
      <c r="V70" s="479">
        <f>V30+V44+V57+W30+W44+W57</f>
        <v>0</v>
      </c>
      <c r="W70" s="479"/>
      <c r="X70" s="480">
        <f>X30+X44+X57+Y30+Y44+Y57</f>
        <v>0</v>
      </c>
      <c r="Y70" s="480"/>
      <c r="Z70" s="479">
        <f>Z30+Z44+Z57+AA30+AA44+AA57</f>
        <v>0</v>
      </c>
      <c r="AA70" s="479"/>
      <c r="AB70" s="480">
        <v>0</v>
      </c>
      <c r="AC70" s="480"/>
      <c r="AD70" s="479">
        <f>AD30+AD44+AD57+AE30+AE44+AE57</f>
        <v>0</v>
      </c>
      <c r="AE70" s="479"/>
      <c r="AF70" s="480">
        <v>0</v>
      </c>
      <c r="AG70" s="480"/>
      <c r="AH70" s="479">
        <f>AH30+AH44+AH57+AI30+AI44+AI57</f>
        <v>0</v>
      </c>
      <c r="AI70" s="479"/>
    </row>
    <row r="71" spans="19:35" ht="45.75" thickBot="1" x14ac:dyDescent="0.3">
      <c r="S71" s="146" t="s">
        <v>218</v>
      </c>
      <c r="T71" s="481">
        <f>SUM(T65:T70)+SUM(U65:U70)</f>
        <v>0</v>
      </c>
      <c r="U71" s="481"/>
      <c r="V71" s="483">
        <f>SUM(V65:V70)+SUM(W65:W70)</f>
        <v>0</v>
      </c>
      <c r="W71" s="483"/>
      <c r="X71" s="481">
        <f>SUM(X65:X70)+SUM(Y65:Y70)</f>
        <v>0</v>
      </c>
      <c r="Y71" s="481"/>
      <c r="Z71" s="483">
        <f>SUM(Z65:Z70)+SUM(AA65:AA70)</f>
        <v>0</v>
      </c>
      <c r="AA71" s="483"/>
      <c r="AB71" s="481">
        <f>SUM(AB65:AB70)+SUM(AC65:AC70)</f>
        <v>0</v>
      </c>
      <c r="AC71" s="481"/>
      <c r="AD71" s="483">
        <f>SUM(AD65:AD70)+SUM(AE65:AE70)</f>
        <v>0</v>
      </c>
      <c r="AE71" s="483"/>
      <c r="AF71" s="481">
        <f>SUM(AF65:AF70)+SUM(AG65:AG70)</f>
        <v>0</v>
      </c>
      <c r="AG71" s="481"/>
      <c r="AH71" s="483">
        <f>SUM(AH65:AH70)+SUM(AI65:AI70)</f>
        <v>0</v>
      </c>
      <c r="AI71" s="483"/>
    </row>
    <row r="72" spans="19:35" ht="15.75" thickTop="1" x14ac:dyDescent="0.25"/>
  </sheetData>
  <sheetProtection password="E63B" sheet="1" objects="1" scenarios="1"/>
  <mergeCells count="139">
    <mergeCell ref="AF69:AG69"/>
    <mergeCell ref="AF70:AG70"/>
    <mergeCell ref="AF71:AG71"/>
    <mergeCell ref="AH64:AI64"/>
    <mergeCell ref="AH65:AI65"/>
    <mergeCell ref="AH66:AI66"/>
    <mergeCell ref="AH67:AI67"/>
    <mergeCell ref="AH68:AI68"/>
    <mergeCell ref="AH69:AI69"/>
    <mergeCell ref="AH70:AI70"/>
    <mergeCell ref="AH71:AI71"/>
    <mergeCell ref="AF64:AG64"/>
    <mergeCell ref="AF65:AG65"/>
    <mergeCell ref="AF66:AG66"/>
    <mergeCell ref="AF67:AG67"/>
    <mergeCell ref="AF68:AG68"/>
    <mergeCell ref="X68:Y68"/>
    <mergeCell ref="X69:Y69"/>
    <mergeCell ref="X70:Y70"/>
    <mergeCell ref="X71:Y71"/>
    <mergeCell ref="AD64:AE64"/>
    <mergeCell ref="AD65:AE65"/>
    <mergeCell ref="AD66:AE66"/>
    <mergeCell ref="AD67:AE67"/>
    <mergeCell ref="AD68:AE68"/>
    <mergeCell ref="AD69:AE69"/>
    <mergeCell ref="AD70:AE70"/>
    <mergeCell ref="AD71:AE71"/>
    <mergeCell ref="Z69:AA69"/>
    <mergeCell ref="Z70:AA70"/>
    <mergeCell ref="Z71:AA71"/>
    <mergeCell ref="AB64:AC64"/>
    <mergeCell ref="AB65:AC65"/>
    <mergeCell ref="AB66:AC66"/>
    <mergeCell ref="AB67:AC67"/>
    <mergeCell ref="AB68:AC68"/>
    <mergeCell ref="AB69:AC69"/>
    <mergeCell ref="AB70:AC70"/>
    <mergeCell ref="AB71:AC71"/>
    <mergeCell ref="Z64:AA64"/>
    <mergeCell ref="Z65:AA65"/>
    <mergeCell ref="Z66:AA66"/>
    <mergeCell ref="Z67:AA67"/>
    <mergeCell ref="Z68:AA68"/>
    <mergeCell ref="T70:U70"/>
    <mergeCell ref="T71:U71"/>
    <mergeCell ref="T64:U64"/>
    <mergeCell ref="V65:W65"/>
    <mergeCell ref="V66:W66"/>
    <mergeCell ref="V67:W67"/>
    <mergeCell ref="V68:W68"/>
    <mergeCell ref="V69:W69"/>
    <mergeCell ref="V70:W70"/>
    <mergeCell ref="V71:W71"/>
    <mergeCell ref="V64:W64"/>
    <mergeCell ref="X64:Y64"/>
    <mergeCell ref="X65:Y65"/>
    <mergeCell ref="X66:Y66"/>
    <mergeCell ref="X67:Y67"/>
    <mergeCell ref="T65:U65"/>
    <mergeCell ref="T66:U66"/>
    <mergeCell ref="T67:U67"/>
    <mergeCell ref="T68:U68"/>
    <mergeCell ref="T69:U69"/>
    <mergeCell ref="AD63:AE63"/>
    <mergeCell ref="AF63:AG63"/>
    <mergeCell ref="AH63:AI63"/>
    <mergeCell ref="T63:U63"/>
    <mergeCell ref="V63:W63"/>
    <mergeCell ref="X63:Y63"/>
    <mergeCell ref="Z63:AA63"/>
    <mergeCell ref="AB63:AC63"/>
    <mergeCell ref="T51:U51"/>
    <mergeCell ref="AB51:AC51"/>
    <mergeCell ref="AF51:AG51"/>
    <mergeCell ref="S61:AH61"/>
    <mergeCell ref="S62:AH62"/>
    <mergeCell ref="S48:AH48"/>
    <mergeCell ref="S49:AH49"/>
    <mergeCell ref="T50:U50"/>
    <mergeCell ref="V50:W50"/>
    <mergeCell ref="X50:Y50"/>
    <mergeCell ref="Z50:AA50"/>
    <mergeCell ref="AB50:AC50"/>
    <mergeCell ref="AD50:AE50"/>
    <mergeCell ref="AF50:AG50"/>
    <mergeCell ref="AH50:AI50"/>
    <mergeCell ref="Z37:AA37"/>
    <mergeCell ref="T23:U23"/>
    <mergeCell ref="S34:AH34"/>
    <mergeCell ref="T38:U38"/>
    <mergeCell ref="AB38:AC38"/>
    <mergeCell ref="AF38:AG38"/>
    <mergeCell ref="X37:Y37"/>
    <mergeCell ref="AB37:AC37"/>
    <mergeCell ref="AD37:AE37"/>
    <mergeCell ref="AF37:AG37"/>
    <mergeCell ref="AH37:AI37"/>
    <mergeCell ref="V23:W23"/>
    <mergeCell ref="X23:Y23"/>
    <mergeCell ref="Z23:AA23"/>
    <mergeCell ref="AB23:AC23"/>
    <mergeCell ref="AD23:AE23"/>
    <mergeCell ref="AF23:AG23"/>
    <mergeCell ref="AH23:AI23"/>
    <mergeCell ref="S35:AH35"/>
    <mergeCell ref="T37:U37"/>
    <mergeCell ref="V37:W37"/>
    <mergeCell ref="S7:AH7"/>
    <mergeCell ref="T24:U24"/>
    <mergeCell ref="AB24:AC24"/>
    <mergeCell ref="AF24:AG24"/>
    <mergeCell ref="S9:AH9"/>
    <mergeCell ref="S10:AH10"/>
    <mergeCell ref="S20:AH20"/>
    <mergeCell ref="S21:AH21"/>
    <mergeCell ref="A7:P7"/>
    <mergeCell ref="A9:P9"/>
    <mergeCell ref="A10:P10"/>
    <mergeCell ref="A20:P20"/>
    <mergeCell ref="A21:P21"/>
    <mergeCell ref="L23:M23"/>
    <mergeCell ref="N23:O23"/>
    <mergeCell ref="P23:Q23"/>
    <mergeCell ref="A34:P34"/>
    <mergeCell ref="A35:P35"/>
    <mergeCell ref="B23:C23"/>
    <mergeCell ref="D23:E23"/>
    <mergeCell ref="B37:C37"/>
    <mergeCell ref="D37:E37"/>
    <mergeCell ref="F37:G37"/>
    <mergeCell ref="H37:I37"/>
    <mergeCell ref="J37:K37"/>
    <mergeCell ref="F23:G23"/>
    <mergeCell ref="H23:I23"/>
    <mergeCell ref="J23:K23"/>
    <mergeCell ref="L37:M37"/>
    <mergeCell ref="N37:O37"/>
    <mergeCell ref="P37:Q37"/>
  </mergeCells>
  <pageMargins left="0.7" right="0.7" top="0.75" bottom="0.75" header="0.3" footer="0.3"/>
  <pageSetup paperSize="5"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0571AF828E2E4DA972E2849394B635" ma:contentTypeVersion="1" ma:contentTypeDescription="Create a new document." ma:contentTypeScope="" ma:versionID="b329df64ed95da7b0f11538010d06499">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2.xml><?xml version="1.0" encoding="utf-8"?>
<ds:datastoreItem xmlns:ds="http://schemas.openxmlformats.org/officeDocument/2006/customXml" ds:itemID="{CE753186-06CD-444F-97F0-D3D25AD19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E0D15-97AA-4EC6-ACCE-B005F800FF55}">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4 - Summary</vt:lpstr>
      <vt:lpstr>1,2,3 - PERS_1</vt:lpstr>
      <vt:lpstr>1,2,3 - PERS_2-3</vt:lpstr>
      <vt:lpstr>1,2,3 - PSERS</vt:lpstr>
      <vt:lpstr>1,2,3 - LEOFF_1</vt:lpstr>
      <vt:lpstr>1,2,3 - LEOFF_2</vt:lpstr>
      <vt:lpstr>5 - SpecFndg</vt:lpstr>
      <vt:lpstr>6 - Amort - Notes</vt:lpstr>
      <vt:lpstr>6 - Sensitivity - Notes</vt:lpstr>
      <vt:lpstr>'1,2,3 - LEOFF_2'!Print_Area</vt:lpstr>
      <vt:lpstr>'1,2,3 - PERS_2-3'!Print_Area</vt:lpstr>
      <vt:lpstr>'6 - Amort - Notes'!Print_Area</vt:lpstr>
    </vt:vector>
  </TitlesOfParts>
  <Company>WA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Burleson, Debra (SAO)</dc:creator>
  <cp:lastModifiedBy>Crouch, Olivia (SAO)</cp:lastModifiedBy>
  <cp:lastPrinted>2019-10-29T15:03:12Z</cp:lastPrinted>
  <dcterms:created xsi:type="dcterms:W3CDTF">2016-08-30T23:54:34Z</dcterms:created>
  <dcterms:modified xsi:type="dcterms:W3CDTF">2022-02-28T19:22:05Z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0x010100440571AF828E2E4DA972E2849394B635</vt:lpwstr>
  </property>
</Properties>
</file>